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Итого" sheetId="1" r:id="rId1"/>
    <sheet name="П-перила(max35)" sheetId="2" r:id="rId2"/>
    <sheet name="Транспортировка(max30)" sheetId="3" r:id="rId3"/>
    <sheet name="Бивуак(max20)" sheetId="4" r:id="rId4"/>
    <sheet name="Узлы(max10)" sheetId="5" r:id="rId5"/>
    <sheet name="Медицина(max18)" sheetId="6" r:id="rId6"/>
  </sheets>
  <definedNames/>
  <calcPr fullCalcOnLoad="1" refMode="R1C1"/>
</workbook>
</file>

<file path=xl/sharedStrings.xml><?xml version="1.0" encoding="utf-8"?>
<sst xmlns="http://schemas.openxmlformats.org/spreadsheetml/2006/main" count="697" uniqueCount="337">
  <si>
    <t>Дистанция I класса</t>
  </si>
  <si>
    <t>№</t>
  </si>
  <si>
    <t>Команда (Клуб)</t>
  </si>
  <si>
    <t>Узлы</t>
  </si>
  <si>
    <t>Медицина</t>
  </si>
  <si>
    <t>Место</t>
  </si>
  <si>
    <t>1.</t>
  </si>
  <si>
    <t>Вечная молодость (Берендеи)</t>
  </si>
  <si>
    <t>6</t>
  </si>
  <si>
    <t>2.</t>
  </si>
  <si>
    <t>Мясо печеньки (Амазонки)</t>
  </si>
  <si>
    <t>72,988</t>
  </si>
  <si>
    <t>II</t>
  </si>
  <si>
    <t>3.</t>
  </si>
  <si>
    <t>Пульверизатор (Ариадна)</t>
  </si>
  <si>
    <t>31,291</t>
  </si>
  <si>
    <t>9</t>
  </si>
  <si>
    <t>4.</t>
  </si>
  <si>
    <t>5</t>
  </si>
  <si>
    <t>5.</t>
  </si>
  <si>
    <t>10</t>
  </si>
  <si>
    <t>6.</t>
  </si>
  <si>
    <t>33,744</t>
  </si>
  <si>
    <t>7</t>
  </si>
  <si>
    <t>7.</t>
  </si>
  <si>
    <t>Happy 6 friends (Берендеи)</t>
  </si>
  <si>
    <t>4</t>
  </si>
  <si>
    <t>8.</t>
  </si>
  <si>
    <t>8</t>
  </si>
  <si>
    <t>9.</t>
  </si>
  <si>
    <t>Время действовать (ТАКТ ФЭТ+ФСУ)</t>
  </si>
  <si>
    <t>100,526</t>
  </si>
  <si>
    <t>I</t>
  </si>
  <si>
    <t>10.</t>
  </si>
  <si>
    <t>11</t>
  </si>
  <si>
    <t>11.</t>
  </si>
  <si>
    <t>63,13</t>
  </si>
  <si>
    <t>III</t>
  </si>
  <si>
    <t>Прохождение П-перил</t>
  </si>
  <si>
    <t>Изготовление средств транспортировки "пострадавшего"</t>
  </si>
  <si>
    <t>Постановка бивуака</t>
  </si>
  <si>
    <t>Итоговый балл команды на дистанции</t>
  </si>
  <si>
    <t>Итоговое место команды на дистанции</t>
  </si>
  <si>
    <t>Максимальный балл этапа:</t>
  </si>
  <si>
    <t>Время старта</t>
  </si>
  <si>
    <t>Время финиша</t>
  </si>
  <si>
    <t>Время на этапе</t>
  </si>
  <si>
    <t>№ Штрафных баллов</t>
  </si>
  <si>
    <t>Сумма штрафов</t>
  </si>
  <si>
    <t>Штрафное время             (1б=1 мин)</t>
  </si>
  <si>
    <t>Итоговый балл команды на этапе</t>
  </si>
  <si>
    <t>02:57:00</t>
  </si>
  <si>
    <t>12:56:00</t>
  </si>
  <si>
    <t>00:58:00</t>
  </si>
  <si>
    <t>14:30:00</t>
  </si>
  <si>
    <t>02:18:00</t>
  </si>
  <si>
    <t>16:08:00</t>
  </si>
  <si>
    <t>01:32:00</t>
  </si>
  <si>
    <t>09:19:00</t>
  </si>
  <si>
    <t>01:17:00</t>
  </si>
  <si>
    <t>10:49:00</t>
  </si>
  <si>
    <t>00:56:00</t>
  </si>
  <si>
    <t>11:31:00</t>
  </si>
  <si>
    <t>12:35:00</t>
  </si>
  <si>
    <t>01:04:00</t>
  </si>
  <si>
    <t>№29, №34, №22, №33, №17 ,№22, №22, №22, №22, №22, №22, №17, №22, №24, №22, №22, №22, №32</t>
  </si>
  <si>
    <t>02:11:00</t>
  </si>
  <si>
    <t>03:15:00</t>
  </si>
  <si>
    <t>12:52:00</t>
  </si>
  <si>
    <t>13:55:00</t>
  </si>
  <si>
    <t>01:03:00</t>
  </si>
  <si>
    <t>№16, №33, №24, №34, №22, №24, №33, №15, №32, №24, №22, №24, №7, №33, №29</t>
  </si>
  <si>
    <t>01:51:00</t>
  </si>
  <si>
    <t>02:54:00</t>
  </si>
  <si>
    <t>14:22:00</t>
  </si>
  <si>
    <t>15:23:00</t>
  </si>
  <si>
    <t>01:01:00</t>
  </si>
  <si>
    <t>00:37:00</t>
  </si>
  <si>
    <t>01:38:00</t>
  </si>
  <si>
    <t>15:53:00</t>
  </si>
  <si>
    <t>03:02:00</t>
  </si>
  <si>
    <t>09:06:00</t>
  </si>
  <si>
    <t>Амазонки (Амазонки)</t>
  </si>
  <si>
    <t>№34, №33, №22, №24, №24, №28</t>
  </si>
  <si>
    <r>
      <t xml:space="preserve">№34, №34,№22, №13, №17, №33, №13, №16, №17, №17,№22, №22, №22, №17, №17, №24, №22, №28, №32, №33, №24, №16, </t>
    </r>
    <r>
      <rPr>
        <b/>
        <sz val="12"/>
        <rFont val="Arial Cyr"/>
        <family val="0"/>
      </rPr>
      <t>№4</t>
    </r>
  </si>
  <si>
    <t>Полностью этап прошли 3 участника команды</t>
  </si>
  <si>
    <r>
      <t xml:space="preserve">№34, №29, №16, №34, №22, №22, №16, №29, №24, </t>
    </r>
    <r>
      <rPr>
        <b/>
        <sz val="12"/>
        <rFont val="Arial Cyr"/>
        <family val="0"/>
      </rPr>
      <t>№4</t>
    </r>
  </si>
  <si>
    <t>Полностью этап прошли 4 участника команды</t>
  </si>
  <si>
    <r>
      <t xml:space="preserve">№16, №24, №22, №13, №13, №22, №34, №22, №33, №15, №33, №33, №7, №22, №24, №22, </t>
    </r>
    <r>
      <rPr>
        <b/>
        <sz val="12"/>
        <rFont val="Arial Cyr"/>
        <family val="0"/>
      </rPr>
      <t>№4</t>
    </r>
  </si>
  <si>
    <t>Этап "Прохождение П-перил" - дистанция I класса</t>
  </si>
  <si>
    <t>Итоговое время команды</t>
  </si>
  <si>
    <t>Эквивалент итогового времени команды, мин</t>
  </si>
  <si>
    <r>
      <t xml:space="preserve">№22, №34, №9, №16, №22, №32, №21, №32, №22, №22, №33, №32, №33, </t>
    </r>
    <r>
      <rPr>
        <b/>
        <sz val="12"/>
        <rFont val="Arial Cyr"/>
        <family val="0"/>
      </rPr>
      <t>№4</t>
    </r>
  </si>
  <si>
    <t>Счастливчики (ТАКТ РТФ)</t>
  </si>
  <si>
    <t>ИТО (Альпклуб ТГУ)</t>
  </si>
  <si>
    <t>Победа (ТАКТ РТФ)</t>
  </si>
  <si>
    <t>Кто здесь (ТАКТ КТФ)</t>
  </si>
  <si>
    <t>Бизоны (Амазонки)</t>
  </si>
  <si>
    <r>
      <t xml:space="preserve">№24, №16, №29, №33, №16, №16, №24, №34, №22, №24, №32, </t>
    </r>
    <r>
      <rPr>
        <b/>
        <sz val="12"/>
        <rFont val="Arial Cyr"/>
        <family val="0"/>
      </rPr>
      <t>№4</t>
    </r>
  </si>
  <si>
    <t>Полностью этап прошел 1 участник команды</t>
  </si>
  <si>
    <r>
      <t xml:space="preserve">№16, №34, №22, №16, №24, №17, №24, </t>
    </r>
    <r>
      <rPr>
        <b/>
        <sz val="12"/>
        <rFont val="Arial Cyr"/>
        <family val="0"/>
      </rPr>
      <t>№4</t>
    </r>
  </si>
  <si>
    <r>
      <t>№22, №33, №22, №34, №22, №22, №9, №22, №34, №9, №22, №22, №9, №9, №29, №28, №33, №34, №34, №22, №34, №22,</t>
    </r>
    <r>
      <rPr>
        <b/>
        <sz val="8"/>
        <rFont val="Arial Cyr"/>
        <family val="0"/>
      </rPr>
      <t xml:space="preserve"> </t>
    </r>
    <r>
      <rPr>
        <b/>
        <sz val="12"/>
        <rFont val="Arial Cyr"/>
        <family val="0"/>
      </rPr>
      <t>№4</t>
    </r>
  </si>
  <si>
    <t>Полностью этап прошли 2 участника команды</t>
  </si>
  <si>
    <r>
      <t>№22, №22, №22,</t>
    </r>
    <r>
      <rPr>
        <b/>
        <sz val="8"/>
        <rFont val="Arial Cyr"/>
        <family val="0"/>
      </rPr>
      <t xml:space="preserve"> </t>
    </r>
    <r>
      <rPr>
        <b/>
        <sz val="12"/>
        <rFont val="Arial Cyr"/>
        <family val="0"/>
      </rPr>
      <t>№4</t>
    </r>
  </si>
  <si>
    <t>00:24:00</t>
  </si>
  <si>
    <t>Старший судья этапа: Чернышев А.В.</t>
  </si>
  <si>
    <t>Судьи этапа:</t>
  </si>
  <si>
    <t>Черепанова С.О.</t>
  </si>
  <si>
    <t>Ахтерякова А.В.</t>
  </si>
  <si>
    <t>Уйданов П.В.</t>
  </si>
  <si>
    <t>Кривошеина А.С.</t>
  </si>
  <si>
    <t>Твердохлебова А.О.</t>
  </si>
  <si>
    <t>Паречин Р.А.</t>
  </si>
  <si>
    <t>Этап "Изготовление средств транспортировки пострадавшего" - дистанция I класса</t>
  </si>
  <si>
    <t>Старший судья этапа: Валявин М.Б.</t>
  </si>
  <si>
    <t>Костылев А.С.</t>
  </si>
  <si>
    <t>Григорьева Е.А.</t>
  </si>
  <si>
    <t>00:54:27</t>
  </si>
  <si>
    <t>№12</t>
  </si>
  <si>
    <t>00:15:00</t>
  </si>
  <si>
    <t>01:09:27</t>
  </si>
  <si>
    <t>00:46:00</t>
  </si>
  <si>
    <t>00:31:00</t>
  </si>
  <si>
    <t>№23, №23, №12</t>
  </si>
  <si>
    <t>00:49:55</t>
  </si>
  <si>
    <t>№23, №23, №23, №23</t>
  </si>
  <si>
    <t>00:32:00</t>
  </si>
  <si>
    <t>01:21:55</t>
  </si>
  <si>
    <t>00:57:53</t>
  </si>
  <si>
    <t>№24, №12, №34</t>
  </si>
  <si>
    <t>00:25:00</t>
  </si>
  <si>
    <t>01:22:53</t>
  </si>
  <si>
    <t>00:52:49</t>
  </si>
  <si>
    <t>00:53:00</t>
  </si>
  <si>
    <t>01:45:49</t>
  </si>
  <si>
    <r>
      <t xml:space="preserve">№23, №23, №23, №17, №12, №23, </t>
    </r>
    <r>
      <rPr>
        <b/>
        <sz val="12"/>
        <rFont val="Arial Cyr"/>
        <family val="0"/>
      </rPr>
      <t>№36</t>
    </r>
  </si>
  <si>
    <t>00:51:00</t>
  </si>
  <si>
    <t>00:39:00</t>
  </si>
  <si>
    <t>00:20:00</t>
  </si>
  <si>
    <r>
      <t xml:space="preserve">№23, №23, №12, </t>
    </r>
    <r>
      <rPr>
        <b/>
        <sz val="12"/>
        <rFont val="Arial Cyr"/>
        <family val="0"/>
      </rPr>
      <t>№4</t>
    </r>
  </si>
  <si>
    <t>01:02:35</t>
  </si>
  <si>
    <r>
      <t xml:space="preserve">№23, №23, №23, №23, №12, №32, </t>
    </r>
    <r>
      <rPr>
        <b/>
        <sz val="12"/>
        <rFont val="Arial Cyr"/>
        <family val="0"/>
      </rPr>
      <t>№4</t>
    </r>
  </si>
  <si>
    <r>
      <t xml:space="preserve">№23, №23, №12, №12, №23, </t>
    </r>
    <r>
      <rPr>
        <b/>
        <sz val="12"/>
        <rFont val="Arial Cyr"/>
        <family val="0"/>
      </rPr>
      <t>№36</t>
    </r>
    <r>
      <rPr>
        <sz val="8"/>
        <rFont val="Arial Cyr"/>
        <family val="0"/>
      </rPr>
      <t xml:space="preserve">, </t>
    </r>
    <r>
      <rPr>
        <b/>
        <sz val="12"/>
        <rFont val="Arial Cyr"/>
        <family val="0"/>
      </rPr>
      <t>№4</t>
    </r>
  </si>
  <si>
    <t>Команда не закончила этап</t>
  </si>
  <si>
    <r>
      <t xml:space="preserve">№23, №23, №12, №23, </t>
    </r>
    <r>
      <rPr>
        <b/>
        <sz val="12"/>
        <rFont val="Arial Cyr"/>
        <family val="0"/>
      </rPr>
      <t>№4</t>
    </r>
  </si>
  <si>
    <r>
      <t xml:space="preserve">№23, №23, №23, №12, </t>
    </r>
    <r>
      <rPr>
        <b/>
        <sz val="12"/>
        <rFont val="Arial Cyr"/>
        <family val="0"/>
      </rPr>
      <t>№4</t>
    </r>
  </si>
  <si>
    <r>
      <t xml:space="preserve">№23, №23, №33, </t>
    </r>
    <r>
      <rPr>
        <b/>
        <sz val="12"/>
        <rFont val="Arial Cyr"/>
        <family val="0"/>
      </rPr>
      <t>№4</t>
    </r>
  </si>
  <si>
    <t>Этап "Постановка бивуака" - дистанция I класса</t>
  </si>
  <si>
    <t>Мартынов А.Д.</t>
  </si>
  <si>
    <t>Старший судья этапа: Григорьева К.В.</t>
  </si>
  <si>
    <t>00:24:43</t>
  </si>
  <si>
    <t>00:31:31</t>
  </si>
  <si>
    <t>00:28:31</t>
  </si>
  <si>
    <t>№36</t>
  </si>
  <si>
    <t>-00:03:00</t>
  </si>
  <si>
    <t>00:29:23</t>
  </si>
  <si>
    <t>00:28:47</t>
  </si>
  <si>
    <t>00:04:00</t>
  </si>
  <si>
    <t>00:32:47</t>
  </si>
  <si>
    <t>№33</t>
  </si>
  <si>
    <t>00:26:47</t>
  </si>
  <si>
    <t>00:06:00</t>
  </si>
  <si>
    <r>
      <t xml:space="preserve">№33, №21, №21, </t>
    </r>
    <r>
      <rPr>
        <b/>
        <sz val="12"/>
        <rFont val="Arial Cyr"/>
        <family val="0"/>
      </rPr>
      <t xml:space="preserve">№36 </t>
    </r>
    <r>
      <rPr>
        <sz val="8"/>
        <rFont val="Arial Cyr"/>
        <family val="0"/>
      </rPr>
      <t>(штраф №21 см. в таблице штрафов для этапа "Постановка бивуака")</t>
    </r>
  </si>
  <si>
    <t>00:26:52</t>
  </si>
  <si>
    <t>00:32:52</t>
  </si>
  <si>
    <t>№21, №33 (штраф №21 см. в таблице штрафов для этапа "Постановка бивуака")</t>
  </si>
  <si>
    <t>00:31:14</t>
  </si>
  <si>
    <t>00:02:00</t>
  </si>
  <si>
    <t>00:33:14</t>
  </si>
  <si>
    <t>№21 (штраф №21 см. в таблице штрафов для этапа "Постановка бивуака")</t>
  </si>
  <si>
    <t>00:33:45</t>
  </si>
  <si>
    <t>00:21:15</t>
  </si>
  <si>
    <t>00:14:00</t>
  </si>
  <si>
    <t>00:35:15</t>
  </si>
  <si>
    <t>00:36:45</t>
  </si>
  <si>
    <t>00:42:45</t>
  </si>
  <si>
    <t>№21, №21, №21 (штраф №21 см. в таблице штрафов для этапа "Постановка бивуака")</t>
  </si>
  <si>
    <t>00:31:33</t>
  </si>
  <si>
    <t>00:45:33</t>
  </si>
  <si>
    <t>№33, №25, №16, №20 (штрафы №25, №16 и №20 см. в таблице штрафов для этапа "Постановка бивуака")</t>
  </si>
  <si>
    <t>№16, №25, №33, №21, №24 (штрафы №16, №25, №21 и №24 см. в таблице штрафов для этапа "Постановка бивуака")</t>
  </si>
  <si>
    <t>4 - 5</t>
  </si>
  <si>
    <t>Этап "Узлы" - дистанция I класса</t>
  </si>
  <si>
    <t>ФИО участника</t>
  </si>
  <si>
    <t>1. Плишкина Анна</t>
  </si>
  <si>
    <t>№17</t>
  </si>
  <si>
    <t>№17, №17</t>
  </si>
  <si>
    <t>2. Руднев Николай</t>
  </si>
  <si>
    <t>№34</t>
  </si>
  <si>
    <t>№17, №17, №17, №17</t>
  </si>
  <si>
    <t>3. Маршунин Владимир</t>
  </si>
  <si>
    <t>4. Метлина Анна</t>
  </si>
  <si>
    <t>5. Вишляев Сергей</t>
  </si>
  <si>
    <t>6. Тарасова Марина</t>
  </si>
  <si>
    <t>№34, №17</t>
  </si>
  <si>
    <t>№17, №17, №17</t>
  </si>
  <si>
    <t>1. Яфясов Руслан</t>
  </si>
  <si>
    <t>2. Лукьянченко Екатерина</t>
  </si>
  <si>
    <t>3. Бубина Ирина</t>
  </si>
  <si>
    <t>4. Коновалова Татьяна</t>
  </si>
  <si>
    <t>5. Хренков Антон</t>
  </si>
  <si>
    <t>6. Гаврилова Ирина</t>
  </si>
  <si>
    <t>1. Червинский Дмитрий</t>
  </si>
  <si>
    <t>№17, №17, №17, №34</t>
  </si>
  <si>
    <t>2. Телепов Виталий</t>
  </si>
  <si>
    <t>3. Цибизов Александр</t>
  </si>
  <si>
    <t>4. Зотова Елена</t>
  </si>
  <si>
    <t>5. Рожков Артем</t>
  </si>
  <si>
    <t>6. Бондарева Марина</t>
  </si>
  <si>
    <t>№17, №17, №34</t>
  </si>
  <si>
    <t>1. Фофонов Илья</t>
  </si>
  <si>
    <t>2. Крючков Павел</t>
  </si>
  <si>
    <t>3. Тагильцева Дарьяна</t>
  </si>
  <si>
    <t>4. Матвейко Павел</t>
  </si>
  <si>
    <t>5. Данила Кристина</t>
  </si>
  <si>
    <t>6. Горюнов Евгений</t>
  </si>
  <si>
    <t>1. Жданов Дмитрий</t>
  </si>
  <si>
    <t>2. Нигматуллин Руслан</t>
  </si>
  <si>
    <t>3. Шестернин Роман</t>
  </si>
  <si>
    <t>4. Полумогина Юлия</t>
  </si>
  <si>
    <t>5. Басхаева Наталья</t>
  </si>
  <si>
    <t>6. Кирин Денис</t>
  </si>
  <si>
    <t>1. Черепанов Сергей</t>
  </si>
  <si>
    <t>2. Хныкин Петр</t>
  </si>
  <si>
    <t>№17, №34, №34</t>
  </si>
  <si>
    <t>3. Панина Анастасия</t>
  </si>
  <si>
    <t>4. Королев Александр</t>
  </si>
  <si>
    <t>5. Калгин Денис</t>
  </si>
  <si>
    <t>6. Муравьев Иван</t>
  </si>
  <si>
    <t>1. Цыбиков Баир</t>
  </si>
  <si>
    <t>2. Битюкова Татьяна</t>
  </si>
  <si>
    <t>3. Трофимова Елена</t>
  </si>
  <si>
    <t>4. Коржова Алена</t>
  </si>
  <si>
    <t>5. Косых Дмитрий</t>
  </si>
  <si>
    <t>6. Молодцов Владислав</t>
  </si>
  <si>
    <t>№34, №34</t>
  </si>
  <si>
    <t>1. Климентенко Иван</t>
  </si>
  <si>
    <t>2. Кожехов Алексей</t>
  </si>
  <si>
    <t>3. Яфясова Людмила</t>
  </si>
  <si>
    <t>4. Белан Галина</t>
  </si>
  <si>
    <t>5. Сухов Павел</t>
  </si>
  <si>
    <t>6. Подесный Александр</t>
  </si>
  <si>
    <t>1. Широков Леонид</t>
  </si>
  <si>
    <t>2. Медведев Иван</t>
  </si>
  <si>
    <t>3. Куликов Кирилл</t>
  </si>
  <si>
    <t>4. Фролова Анастасия</t>
  </si>
  <si>
    <t>5. Фираго Михаил</t>
  </si>
  <si>
    <t>6. Ворошкевич Татьяна</t>
  </si>
  <si>
    <t>1. Жидова Дарья</t>
  </si>
  <si>
    <t>2. Сергеева Дарья</t>
  </si>
  <si>
    <t>№34, №34, №17</t>
  </si>
  <si>
    <t>3. Попович Иван</t>
  </si>
  <si>
    <t>4. Кусков Василий</t>
  </si>
  <si>
    <t>5. Бетехтин Александр</t>
  </si>
  <si>
    <t>6. Пудов Андрей</t>
  </si>
  <si>
    <t>№34, №17, №17</t>
  </si>
  <si>
    <t>1. Гусельников Михаил</t>
  </si>
  <si>
    <t>2. Плескач Тамара</t>
  </si>
  <si>
    <t>3. Бузырева Анастасия</t>
  </si>
  <si>
    <t>4. Мандракова Елена</t>
  </si>
  <si>
    <t>5. Кокорин Алексей</t>
  </si>
  <si>
    <t>6. Калинин Владимир</t>
  </si>
  <si>
    <t>№ штрафных баллов по узлам</t>
  </si>
  <si>
    <t>№ штрафных баллов по задачам</t>
  </si>
  <si>
    <t>Итого общая сумма штрафных балллов команды по узлам</t>
  </si>
  <si>
    <t>Итого общая сумма штрафных балллов команды по задачам</t>
  </si>
  <si>
    <t>Итого общая сумма штрафных баллов команды на этапе</t>
  </si>
  <si>
    <t>Старший судья этапа: Есипова А.А.</t>
  </si>
  <si>
    <t>Судья этапа:</t>
  </si>
  <si>
    <t>Майорова М.В.</t>
  </si>
  <si>
    <t>Снятие</t>
  </si>
  <si>
    <t>Максимальный балл этапа: 18</t>
  </si>
  <si>
    <t>Этап "Медицина" - дистанция I класса</t>
  </si>
  <si>
    <t>Оценка знаний и активности участника (1-3 б)</t>
  </si>
  <si>
    <t>Старший судья этапа: Золотухин В.С.</t>
  </si>
  <si>
    <t>34,074</t>
  </si>
  <si>
    <t>57,481</t>
  </si>
  <si>
    <t>30,8</t>
  </si>
  <si>
    <t>77,297</t>
  </si>
  <si>
    <t>51,402</t>
  </si>
  <si>
    <t>25,808</t>
  </si>
  <si>
    <t>Главный судья:</t>
  </si>
  <si>
    <t>Заместитель главного судьи по технике безопасности:</t>
  </si>
  <si>
    <t>Диспетчер дистанции I класса:</t>
  </si>
  <si>
    <t>Приписнов Е.А.</t>
  </si>
  <si>
    <t>Смолин А.А.</t>
  </si>
  <si>
    <t>Ивлева Н.В.</t>
  </si>
  <si>
    <t>Попова Е.О.</t>
  </si>
  <si>
    <t>Главный секретарь:</t>
  </si>
  <si>
    <t>Старший судья этапа "Постановка бивуака":</t>
  </si>
  <si>
    <t>Старший судья этапа "Изготовление средств транспортировки пострадавшего":</t>
  </si>
  <si>
    <t>Старший судья этапа "Прохождение П-перил":</t>
  </si>
  <si>
    <t>Старший судья этапа "Узлы":</t>
  </si>
  <si>
    <t>Старший судья этапа "Медицина":</t>
  </si>
  <si>
    <t>Чернышев А.В.</t>
  </si>
  <si>
    <t>Валявин М.Б.</t>
  </si>
  <si>
    <t>Григорьева К.В.</t>
  </si>
  <si>
    <t>Есипова А.А.</t>
  </si>
  <si>
    <t>Золотухин В.С.</t>
  </si>
  <si>
    <t>16:10:00</t>
  </si>
  <si>
    <t>17:04:27</t>
  </si>
  <si>
    <t>08:10:00</t>
  </si>
  <si>
    <t>08:56:00</t>
  </si>
  <si>
    <t>10:50:00</t>
  </si>
  <si>
    <t>11:39:55</t>
  </si>
  <si>
    <t>11:05:00</t>
  </si>
  <si>
    <t>12:02:53</t>
  </si>
  <si>
    <t>13:50:00</t>
  </si>
  <si>
    <t>14:42:49</t>
  </si>
  <si>
    <t>12:10:00</t>
  </si>
  <si>
    <t>13:12:35</t>
  </si>
  <si>
    <t>13:20:00</t>
  </si>
  <si>
    <t>15:00:00</t>
  </si>
  <si>
    <t>12:25:00</t>
  </si>
  <si>
    <t>18:45:00</t>
  </si>
  <si>
    <t>09:30:00</t>
  </si>
  <si>
    <t>10:00:00</t>
  </si>
  <si>
    <t>09:05:00</t>
  </si>
  <si>
    <t>15:40:00</t>
  </si>
  <si>
    <t>08:15:00</t>
  </si>
  <si>
    <t>11:45:00</t>
  </si>
  <si>
    <t>14:10:00</t>
  </si>
  <si>
    <t>16:40:00</t>
  </si>
  <si>
    <t>12:30:00</t>
  </si>
  <si>
    <t>15:10:00</t>
  </si>
  <si>
    <t>13:25:00</t>
  </si>
  <si>
    <t>10:24:43</t>
  </si>
  <si>
    <t>09:36:31</t>
  </si>
  <si>
    <t>16:09:23</t>
  </si>
  <si>
    <t>08:43:47</t>
  </si>
  <si>
    <t>12:11:47</t>
  </si>
  <si>
    <t>14:36:52</t>
  </si>
  <si>
    <t>17:11:14</t>
  </si>
  <si>
    <t>11:38:45</t>
  </si>
  <si>
    <t>12:51:15</t>
  </si>
  <si>
    <t>15:46:45</t>
  </si>
  <si>
    <t>13:56:33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</si>
</sst>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00"/>
    <numFmt numFmtId="166" formatCode="0.000000"/>
    <numFmt numFmtId="167" formatCode="0.00000"/>
    <numFmt numFmtId="168" formatCode="0.0000"/>
    <numFmt numFmtId="169" formatCode="0.0"/>
  </numFmts>
  <fonts count="26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21" fontId="0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169" fontId="3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7" fillId="21" borderId="11" xfId="0" applyFont="1" applyFill="1" applyBorder="1" applyAlignment="1">
      <alignment horizontal="center" vertical="center" wrapText="1"/>
    </xf>
    <xf numFmtId="0" fontId="7" fillId="21" borderId="14" xfId="0" applyFont="1" applyFill="1" applyBorder="1" applyAlignment="1">
      <alignment horizontal="center" vertical="center" wrapText="1"/>
    </xf>
    <xf numFmtId="0" fontId="7" fillId="21" borderId="15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49" fontId="0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9" fontId="4" fillId="24" borderId="15" xfId="0" applyNumberFormat="1" applyFont="1" applyFill="1" applyBorder="1" applyAlignment="1">
      <alignment horizontal="center" vertical="center"/>
    </xf>
    <xf numFmtId="164" fontId="3" fillId="24" borderId="14" xfId="0" applyNumberFormat="1" applyFont="1" applyFill="1" applyBorder="1" applyAlignment="1">
      <alignment horizontal="center" vertical="center"/>
    </xf>
    <xf numFmtId="2" fontId="3" fillId="24" borderId="14" xfId="0" applyNumberFormat="1" applyFont="1" applyFill="1" applyBorder="1" applyAlignment="1">
      <alignment horizontal="center" vertical="center"/>
    </xf>
    <xf numFmtId="0" fontId="1" fillId="24" borderId="14" xfId="0" applyNumberFormat="1" applyFont="1" applyFill="1" applyBorder="1" applyAlignment="1">
      <alignment horizontal="center" vertical="center"/>
    </xf>
    <xf numFmtId="49" fontId="1" fillId="24" borderId="14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21" borderId="2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24" borderId="22" xfId="0" applyFont="1" applyFill="1" applyBorder="1" applyAlignment="1">
      <alignment/>
    </xf>
    <xf numFmtId="0" fontId="3" fillId="24" borderId="2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/>
    </xf>
    <xf numFmtId="0" fontId="3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/>
    </xf>
    <xf numFmtId="0" fontId="3" fillId="24" borderId="2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0" fillId="24" borderId="11" xfId="0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 vertical="center" wrapText="1"/>
    </xf>
    <xf numFmtId="0" fontId="8" fillId="24" borderId="14" xfId="0" applyNumberFormat="1" applyFont="1" applyFill="1" applyBorder="1" applyAlignment="1">
      <alignment horizontal="center" vertical="center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8" fillId="6" borderId="0" xfId="0" applyFont="1" applyFill="1" applyAlignment="1">
      <alignment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0" fontId="3" fillId="8" borderId="0" xfId="0" applyFont="1" applyFill="1" applyBorder="1" applyAlignment="1">
      <alignment/>
    </xf>
    <xf numFmtId="49" fontId="0" fillId="24" borderId="14" xfId="0" applyNumberFormat="1" applyFill="1" applyBorder="1" applyAlignment="1">
      <alignment horizontal="center" vertical="center"/>
    </xf>
    <xf numFmtId="49" fontId="0" fillId="24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 wrapText="1"/>
    </xf>
    <xf numFmtId="49" fontId="8" fillId="8" borderId="0" xfId="0" applyNumberFormat="1" applyFont="1" applyFill="1" applyBorder="1" applyAlignment="1">
      <alignment horizontal="left" vertical="center"/>
    </xf>
    <xf numFmtId="0" fontId="8" fillId="8" borderId="0" xfId="0" applyFont="1" applyFill="1" applyAlignment="1">
      <alignment horizontal="left"/>
    </xf>
    <xf numFmtId="0" fontId="6" fillId="20" borderId="0" xfId="0" applyFont="1" applyFill="1" applyAlignment="1">
      <alignment horizontal="center"/>
    </xf>
    <xf numFmtId="0" fontId="4" fillId="20" borderId="0" xfId="0" applyFont="1" applyFill="1" applyAlignment="1">
      <alignment horizontal="center"/>
    </xf>
    <xf numFmtId="0" fontId="3" fillId="6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0" fontId="7" fillId="21" borderId="14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24" borderId="24" xfId="0" applyFont="1" applyFill="1" applyBorder="1" applyAlignment="1">
      <alignment horizontal="left" vertical="center" wrapText="1"/>
    </xf>
    <xf numFmtId="0" fontId="1" fillId="24" borderId="26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0" fillId="24" borderId="31" xfId="0" applyFont="1" applyFill="1" applyBorder="1" applyAlignment="1">
      <alignment horizontal="center" vertical="center"/>
    </xf>
    <xf numFmtId="0" fontId="1" fillId="24" borderId="26" xfId="0" applyFont="1" applyFill="1" applyBorder="1" applyAlignment="1">
      <alignment horizontal="center" wrapText="1"/>
    </xf>
    <xf numFmtId="0" fontId="1" fillId="24" borderId="22" xfId="0" applyFont="1" applyFill="1" applyBorder="1" applyAlignment="1">
      <alignment horizontal="center" wrapText="1"/>
    </xf>
    <xf numFmtId="0" fontId="1" fillId="24" borderId="27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1" fontId="4" fillId="24" borderId="22" xfId="0" applyNumberFormat="1" applyFont="1" applyFill="1" applyBorder="1" applyAlignment="1">
      <alignment horizontal="center" vertical="center"/>
    </xf>
    <xf numFmtId="1" fontId="4" fillId="24" borderId="23" xfId="0" applyNumberFormat="1" applyFont="1" applyFill="1" applyBorder="1" applyAlignment="1">
      <alignment horizontal="center" vertical="center"/>
    </xf>
    <xf numFmtId="1" fontId="4" fillId="24" borderId="24" xfId="0" applyNumberFormat="1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31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8" fillId="24" borderId="32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1" fillId="24" borderId="28" xfId="0" applyFont="1" applyFill="1" applyBorder="1" applyAlignment="1">
      <alignment horizontal="center" wrapText="1"/>
    </xf>
    <xf numFmtId="0" fontId="1" fillId="24" borderId="24" xfId="0" applyFont="1" applyFill="1" applyBorder="1" applyAlignment="1">
      <alignment horizontal="center" wrapText="1"/>
    </xf>
    <xf numFmtId="164" fontId="4" fillId="24" borderId="22" xfId="0" applyNumberFormat="1" applyFont="1" applyFill="1" applyBorder="1" applyAlignment="1">
      <alignment horizontal="center" vertical="center"/>
    </xf>
    <xf numFmtId="164" fontId="4" fillId="24" borderId="23" xfId="0" applyNumberFormat="1" applyFont="1" applyFill="1" applyBorder="1" applyAlignment="1">
      <alignment horizontal="center" vertical="center"/>
    </xf>
    <xf numFmtId="164" fontId="4" fillId="24" borderId="24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21" borderId="0" xfId="0" applyFont="1" applyFill="1" applyAlignment="1">
      <alignment horizontal="center"/>
    </xf>
    <xf numFmtId="0" fontId="0" fillId="24" borderId="26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375" style="10" customWidth="1"/>
    <col min="2" max="2" width="32.375" style="0" customWidth="1"/>
    <col min="3" max="7" width="20.75390625" style="0" customWidth="1"/>
    <col min="8" max="9" width="15.75390625" style="0" customWidth="1"/>
  </cols>
  <sheetData>
    <row r="1" spans="1:9" ht="18">
      <c r="A1" s="118" t="s">
        <v>0</v>
      </c>
      <c r="B1" s="118"/>
      <c r="C1" s="118"/>
      <c r="D1" s="118"/>
      <c r="E1" s="118"/>
      <c r="F1" s="118"/>
      <c r="G1" s="118"/>
      <c r="H1" s="118"/>
      <c r="I1" s="118"/>
    </row>
    <row r="2" spans="1:7" ht="13.5" thickBot="1">
      <c r="A2" s="2"/>
      <c r="C2" s="3"/>
      <c r="E2" s="4"/>
      <c r="F2" s="4"/>
      <c r="G2" s="4"/>
    </row>
    <row r="3" spans="1:9" s="5" customFormat="1" ht="64.5" customHeight="1" thickBot="1">
      <c r="A3" s="115" t="s">
        <v>1</v>
      </c>
      <c r="B3" s="11" t="s">
        <v>2</v>
      </c>
      <c r="C3" s="11" t="s">
        <v>38</v>
      </c>
      <c r="D3" s="11" t="s">
        <v>39</v>
      </c>
      <c r="E3" s="11" t="s">
        <v>40</v>
      </c>
      <c r="F3" s="11" t="s">
        <v>3</v>
      </c>
      <c r="G3" s="11" t="s">
        <v>4</v>
      </c>
      <c r="H3" s="11" t="s">
        <v>41</v>
      </c>
      <c r="I3" s="12" t="s">
        <v>42</v>
      </c>
    </row>
    <row r="4" spans="1:9" ht="42.75" customHeight="1" thickBot="1">
      <c r="A4" s="97" t="s">
        <v>6</v>
      </c>
      <c r="B4" s="98" t="s">
        <v>30</v>
      </c>
      <c r="C4" s="99">
        <v>35</v>
      </c>
      <c r="D4" s="99">
        <v>30</v>
      </c>
      <c r="E4" s="99">
        <v>14.607</v>
      </c>
      <c r="F4" s="100">
        <v>8.919</v>
      </c>
      <c r="G4" s="101">
        <v>12</v>
      </c>
      <c r="H4" s="102" t="s">
        <v>31</v>
      </c>
      <c r="I4" s="103" t="s">
        <v>32</v>
      </c>
    </row>
    <row r="5" spans="1:9" ht="42.75" customHeight="1" thickBot="1">
      <c r="A5" s="97" t="s">
        <v>9</v>
      </c>
      <c r="B5" s="98" t="s">
        <v>25</v>
      </c>
      <c r="C5" s="99">
        <v>17.59</v>
      </c>
      <c r="D5" s="99">
        <v>25.483</v>
      </c>
      <c r="E5" s="99">
        <v>11.51</v>
      </c>
      <c r="F5" s="100">
        <v>4.714</v>
      </c>
      <c r="G5" s="101">
        <v>18</v>
      </c>
      <c r="H5" s="102" t="s">
        <v>278</v>
      </c>
      <c r="I5" s="103" t="s">
        <v>12</v>
      </c>
    </row>
    <row r="6" spans="1:9" ht="42.75" customHeight="1" thickBot="1">
      <c r="A6" s="97" t="s">
        <v>13</v>
      </c>
      <c r="B6" s="98" t="s">
        <v>10</v>
      </c>
      <c r="C6" s="99">
        <v>0</v>
      </c>
      <c r="D6" s="99">
        <v>26.988</v>
      </c>
      <c r="E6" s="99">
        <v>20</v>
      </c>
      <c r="F6" s="100">
        <v>10</v>
      </c>
      <c r="G6" s="101">
        <v>16</v>
      </c>
      <c r="H6" s="102" t="s">
        <v>11</v>
      </c>
      <c r="I6" s="103" t="s">
        <v>37</v>
      </c>
    </row>
    <row r="7" spans="1:9" ht="42.75" customHeight="1" thickBot="1">
      <c r="A7" s="6" t="s">
        <v>17</v>
      </c>
      <c r="B7" s="96" t="s">
        <v>93</v>
      </c>
      <c r="C7" s="93">
        <v>0</v>
      </c>
      <c r="D7" s="93">
        <v>25.18</v>
      </c>
      <c r="E7" s="93">
        <v>15.025</v>
      </c>
      <c r="F7" s="92">
        <v>4.925</v>
      </c>
      <c r="G7" s="95">
        <v>18</v>
      </c>
      <c r="H7" s="7" t="s">
        <v>36</v>
      </c>
      <c r="I7" s="8" t="s">
        <v>26</v>
      </c>
    </row>
    <row r="8" spans="1:9" ht="42.75" customHeight="1" thickBot="1">
      <c r="A8" s="6" t="s">
        <v>19</v>
      </c>
      <c r="B8" s="96" t="s">
        <v>82</v>
      </c>
      <c r="C8" s="93">
        <v>0</v>
      </c>
      <c r="D8" s="93">
        <v>19.7</v>
      </c>
      <c r="E8" s="93">
        <v>17.26</v>
      </c>
      <c r="F8" s="94">
        <v>4.521</v>
      </c>
      <c r="G8" s="95">
        <v>16</v>
      </c>
      <c r="H8" s="7" t="s">
        <v>276</v>
      </c>
      <c r="I8" s="8" t="s">
        <v>18</v>
      </c>
    </row>
    <row r="9" spans="1:9" ht="42.75" customHeight="1" thickBot="1">
      <c r="A9" s="6" t="s">
        <v>21</v>
      </c>
      <c r="B9" s="96" t="s">
        <v>97</v>
      </c>
      <c r="C9" s="93">
        <v>19.713</v>
      </c>
      <c r="D9" s="93">
        <v>0</v>
      </c>
      <c r="E9" s="93">
        <v>16.716</v>
      </c>
      <c r="F9" s="94">
        <v>2.973</v>
      </c>
      <c r="G9" s="95">
        <v>12</v>
      </c>
      <c r="H9" s="7" t="s">
        <v>279</v>
      </c>
      <c r="I9" s="8" t="s">
        <v>8</v>
      </c>
    </row>
    <row r="10" spans="1:9" ht="42.75" customHeight="1" thickBot="1">
      <c r="A10" s="6" t="s">
        <v>24</v>
      </c>
      <c r="B10" s="96" t="s">
        <v>7</v>
      </c>
      <c r="C10" s="93">
        <v>0</v>
      </c>
      <c r="D10" s="93">
        <v>0</v>
      </c>
      <c r="E10" s="93">
        <v>15.05</v>
      </c>
      <c r="F10" s="94">
        <v>4.024</v>
      </c>
      <c r="G10" s="93">
        <v>15</v>
      </c>
      <c r="H10" s="7" t="s">
        <v>275</v>
      </c>
      <c r="I10" s="8" t="s">
        <v>23</v>
      </c>
    </row>
    <row r="11" spans="1:9" ht="42.75" customHeight="1" thickBot="1">
      <c r="A11" s="6" t="s">
        <v>27</v>
      </c>
      <c r="B11" s="96" t="s">
        <v>95</v>
      </c>
      <c r="C11" s="93">
        <v>0</v>
      </c>
      <c r="D11" s="93">
        <v>0</v>
      </c>
      <c r="E11" s="93">
        <v>14.744</v>
      </c>
      <c r="F11" s="94">
        <v>5</v>
      </c>
      <c r="G11" s="95">
        <v>14</v>
      </c>
      <c r="H11" s="7" t="s">
        <v>22</v>
      </c>
      <c r="I11" s="8" t="s">
        <v>28</v>
      </c>
    </row>
    <row r="12" spans="1:9" ht="42.75" customHeight="1" thickBot="1">
      <c r="A12" s="6" t="s">
        <v>29</v>
      </c>
      <c r="B12" s="96" t="s">
        <v>14</v>
      </c>
      <c r="C12" s="93">
        <v>0</v>
      </c>
      <c r="D12" s="93">
        <v>0</v>
      </c>
      <c r="E12" s="93">
        <v>13.9</v>
      </c>
      <c r="F12" s="94">
        <v>2.391</v>
      </c>
      <c r="G12" s="93">
        <v>15</v>
      </c>
      <c r="H12" s="7" t="s">
        <v>15</v>
      </c>
      <c r="I12" s="9" t="s">
        <v>16</v>
      </c>
    </row>
    <row r="13" spans="1:9" ht="42.75" customHeight="1" thickBot="1">
      <c r="A13" s="6" t="s">
        <v>33</v>
      </c>
      <c r="B13" s="96" t="s">
        <v>96</v>
      </c>
      <c r="C13" s="93">
        <v>0</v>
      </c>
      <c r="D13" s="93">
        <v>0</v>
      </c>
      <c r="E13" s="93">
        <v>15.05</v>
      </c>
      <c r="F13" s="94">
        <v>3.75</v>
      </c>
      <c r="G13" s="95">
        <v>12</v>
      </c>
      <c r="H13" s="7" t="s">
        <v>277</v>
      </c>
      <c r="I13" s="8" t="s">
        <v>20</v>
      </c>
    </row>
    <row r="14" spans="1:9" ht="32.25" customHeight="1" thickBot="1">
      <c r="A14" s="6" t="s">
        <v>35</v>
      </c>
      <c r="B14" s="96" t="s">
        <v>94</v>
      </c>
      <c r="C14" s="93">
        <v>0</v>
      </c>
      <c r="D14" s="93">
        <v>0</v>
      </c>
      <c r="E14" s="93">
        <v>10.78</v>
      </c>
      <c r="F14" s="94">
        <v>3.028</v>
      </c>
      <c r="G14" s="95">
        <v>12</v>
      </c>
      <c r="H14" s="7" t="s">
        <v>280</v>
      </c>
      <c r="I14" s="8" t="s">
        <v>34</v>
      </c>
    </row>
    <row r="16" spans="1:9" ht="15">
      <c r="A16" s="104" t="s">
        <v>281</v>
      </c>
      <c r="B16" s="105"/>
      <c r="C16" s="52"/>
      <c r="D16" s="106" t="s">
        <v>284</v>
      </c>
      <c r="E16" s="107" t="s">
        <v>291</v>
      </c>
      <c r="F16" s="108"/>
      <c r="G16" s="109"/>
      <c r="H16" s="108"/>
      <c r="I16" s="116" t="s">
        <v>294</v>
      </c>
    </row>
    <row r="17" spans="1:9" ht="15">
      <c r="A17" s="104" t="s">
        <v>282</v>
      </c>
      <c r="B17" s="105"/>
      <c r="C17" s="105"/>
      <c r="D17" s="106" t="s">
        <v>285</v>
      </c>
      <c r="E17" s="107" t="s">
        <v>290</v>
      </c>
      <c r="F17" s="108"/>
      <c r="G17" s="108"/>
      <c r="H17" s="108"/>
      <c r="I17" s="116" t="s">
        <v>295</v>
      </c>
    </row>
    <row r="18" spans="1:9" ht="15">
      <c r="A18" s="104" t="s">
        <v>288</v>
      </c>
      <c r="B18" s="105"/>
      <c r="C18" s="52"/>
      <c r="D18" s="106" t="s">
        <v>286</v>
      </c>
      <c r="E18" s="107" t="s">
        <v>289</v>
      </c>
      <c r="F18" s="108"/>
      <c r="G18" s="108"/>
      <c r="H18" s="108"/>
      <c r="I18" s="117" t="s">
        <v>296</v>
      </c>
    </row>
    <row r="19" spans="1:9" ht="15">
      <c r="A19" s="104" t="s">
        <v>283</v>
      </c>
      <c r="B19" s="105"/>
      <c r="C19" s="52"/>
      <c r="D19" s="106" t="s">
        <v>287</v>
      </c>
      <c r="E19" s="110" t="s">
        <v>292</v>
      </c>
      <c r="F19" s="108"/>
      <c r="G19" s="108"/>
      <c r="H19" s="108"/>
      <c r="I19" s="117" t="s">
        <v>297</v>
      </c>
    </row>
    <row r="20" spans="5:9" ht="15">
      <c r="E20" s="110" t="s">
        <v>293</v>
      </c>
      <c r="F20" s="108"/>
      <c r="G20" s="108"/>
      <c r="H20" s="108"/>
      <c r="I20" s="117" t="s">
        <v>298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10" sqref="K10"/>
    </sheetView>
  </sheetViews>
  <sheetFormatPr defaultColWidth="9.00390625" defaultRowHeight="12.75"/>
  <cols>
    <col min="1" max="1" width="4.375" style="10" customWidth="1"/>
    <col min="2" max="2" width="19.625" style="0" customWidth="1"/>
    <col min="3" max="3" width="10.625" style="0" customWidth="1"/>
    <col min="4" max="4" width="10.75390625" style="0" customWidth="1"/>
    <col min="5" max="5" width="11.125" style="0" customWidth="1"/>
    <col min="6" max="6" width="39.375" style="0" customWidth="1"/>
    <col min="7" max="7" width="10.00390625" style="0" customWidth="1"/>
    <col min="8" max="8" width="10.25390625" style="0" customWidth="1"/>
    <col min="9" max="9" width="16.625" style="0" customWidth="1"/>
    <col min="10" max="10" width="15.25390625" style="0" customWidth="1"/>
    <col min="11" max="11" width="16.125" style="0" customWidth="1"/>
    <col min="12" max="12" width="13.625" style="0" customWidth="1"/>
  </cols>
  <sheetData>
    <row r="1" spans="1:12" ht="15.75">
      <c r="A1" s="119" t="s">
        <v>89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4"/>
      <c r="B2" s="13"/>
      <c r="C2" s="13"/>
      <c r="D2" s="13"/>
      <c r="E2" s="15"/>
      <c r="F2" s="15"/>
      <c r="G2" s="15"/>
      <c r="H2" s="16"/>
      <c r="I2" s="17"/>
      <c r="J2" s="13"/>
      <c r="K2" s="13"/>
      <c r="L2" s="13"/>
    </row>
    <row r="3" spans="1:12" ht="13.5" thickBot="1">
      <c r="A3" s="32" t="s">
        <v>43</v>
      </c>
      <c r="B3" s="13"/>
      <c r="C3" s="18">
        <v>35</v>
      </c>
      <c r="D3" s="13"/>
      <c r="E3" s="15"/>
      <c r="F3" s="15"/>
      <c r="G3" s="15"/>
      <c r="H3" s="15"/>
      <c r="I3" s="13"/>
      <c r="J3" s="13"/>
      <c r="K3" s="13"/>
      <c r="L3" s="13"/>
    </row>
    <row r="4" spans="1:12" s="5" customFormat="1" ht="71.25" customHeight="1" thickBot="1">
      <c r="A4" s="19" t="s">
        <v>1</v>
      </c>
      <c r="B4" s="20" t="s">
        <v>2</v>
      </c>
      <c r="C4" s="20" t="s">
        <v>44</v>
      </c>
      <c r="D4" s="20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20" t="s">
        <v>90</v>
      </c>
      <c r="J4" s="20" t="s">
        <v>91</v>
      </c>
      <c r="K4" s="20" t="s">
        <v>50</v>
      </c>
      <c r="L4" s="21" t="s">
        <v>5</v>
      </c>
    </row>
    <row r="5" spans="1:12" ht="42.75" customHeight="1" thickBot="1">
      <c r="A5" s="57" t="s">
        <v>6</v>
      </c>
      <c r="B5" s="58" t="s">
        <v>30</v>
      </c>
      <c r="C5" s="59" t="s">
        <v>74</v>
      </c>
      <c r="D5" s="59" t="s">
        <v>75</v>
      </c>
      <c r="E5" s="59" t="s">
        <v>76</v>
      </c>
      <c r="F5" s="60" t="s">
        <v>83</v>
      </c>
      <c r="G5" s="61">
        <f>2+4+8+8*2+7</f>
        <v>37</v>
      </c>
      <c r="H5" s="59" t="s">
        <v>77</v>
      </c>
      <c r="I5" s="62" t="s">
        <v>78</v>
      </c>
      <c r="J5" s="63">
        <v>98</v>
      </c>
      <c r="K5" s="64">
        <f>MIN(J5:J15)/J5*C3</f>
        <v>35</v>
      </c>
      <c r="L5" s="65" t="s">
        <v>32</v>
      </c>
    </row>
    <row r="6" spans="1:12" ht="42.75" customHeight="1" thickBot="1">
      <c r="A6" s="57" t="s">
        <v>9</v>
      </c>
      <c r="B6" s="58" t="s">
        <v>97</v>
      </c>
      <c r="C6" s="59" t="s">
        <v>68</v>
      </c>
      <c r="D6" s="59" t="s">
        <v>69</v>
      </c>
      <c r="E6" s="59" t="s">
        <v>70</v>
      </c>
      <c r="F6" s="60" t="s">
        <v>71</v>
      </c>
      <c r="G6" s="61">
        <f>10+4+8+2+8+8+4+10+4+8+8+8+20+4+5</f>
        <v>111</v>
      </c>
      <c r="H6" s="59" t="s">
        <v>72</v>
      </c>
      <c r="I6" s="62" t="s">
        <v>73</v>
      </c>
      <c r="J6" s="63">
        <v>174</v>
      </c>
      <c r="K6" s="66">
        <f>MIN(J5:J15)/J6*C3</f>
        <v>19.71264367816092</v>
      </c>
      <c r="L6" s="65" t="s">
        <v>12</v>
      </c>
    </row>
    <row r="7" spans="1:12" ht="42.75" customHeight="1" thickBot="1">
      <c r="A7" s="57" t="s">
        <v>13</v>
      </c>
      <c r="B7" s="58" t="s">
        <v>25</v>
      </c>
      <c r="C7" s="59" t="s">
        <v>62</v>
      </c>
      <c r="D7" s="59" t="s">
        <v>63</v>
      </c>
      <c r="E7" s="59" t="s">
        <v>64</v>
      </c>
      <c r="F7" s="60" t="s">
        <v>65</v>
      </c>
      <c r="G7" s="61">
        <f>5+2+8+4+10+8*10+10+8+4</f>
        <v>131</v>
      </c>
      <c r="H7" s="59" t="s">
        <v>66</v>
      </c>
      <c r="I7" s="62" t="s">
        <v>67</v>
      </c>
      <c r="J7" s="63">
        <v>195</v>
      </c>
      <c r="K7" s="67">
        <f>MIN(J5:J15)/J7*C3</f>
        <v>17.58974358974359</v>
      </c>
      <c r="L7" s="65" t="s">
        <v>37</v>
      </c>
    </row>
    <row r="8" spans="1:12" ht="42.75" customHeight="1" thickBot="1">
      <c r="A8" s="22" t="s">
        <v>17</v>
      </c>
      <c r="B8" s="29" t="s">
        <v>10</v>
      </c>
      <c r="C8" s="26" t="s">
        <v>52</v>
      </c>
      <c r="D8" s="25"/>
      <c r="E8" s="25"/>
      <c r="F8" s="24" t="s">
        <v>86</v>
      </c>
      <c r="G8" s="27">
        <f>2+5+10+2+2*8+10+5+8</f>
        <v>58</v>
      </c>
      <c r="H8" s="26" t="s">
        <v>53</v>
      </c>
      <c r="I8" s="37" t="s">
        <v>87</v>
      </c>
      <c r="J8" s="37" t="s">
        <v>270</v>
      </c>
      <c r="K8" s="33">
        <v>0</v>
      </c>
      <c r="L8" s="38"/>
    </row>
    <row r="9" spans="1:12" ht="42.75" customHeight="1" thickBot="1">
      <c r="A9" s="22" t="s">
        <v>19</v>
      </c>
      <c r="B9" s="29" t="s">
        <v>93</v>
      </c>
      <c r="C9" s="26" t="s">
        <v>81</v>
      </c>
      <c r="D9" s="25"/>
      <c r="E9" s="25"/>
      <c r="F9" s="24" t="s">
        <v>103</v>
      </c>
      <c r="G9" s="27">
        <f>8*3</f>
        <v>24</v>
      </c>
      <c r="H9" s="26" t="s">
        <v>104</v>
      </c>
      <c r="I9" s="37" t="s">
        <v>85</v>
      </c>
      <c r="J9" s="37" t="s">
        <v>270</v>
      </c>
      <c r="K9" s="33">
        <v>0</v>
      </c>
      <c r="L9" s="38"/>
    </row>
    <row r="10" spans="1:12" ht="42.75" customHeight="1" thickBot="1">
      <c r="A10" s="22" t="s">
        <v>21</v>
      </c>
      <c r="B10" s="29" t="s">
        <v>82</v>
      </c>
      <c r="C10" s="26" t="s">
        <v>56</v>
      </c>
      <c r="D10" s="25"/>
      <c r="E10" s="25"/>
      <c r="F10" s="24" t="s">
        <v>92</v>
      </c>
      <c r="G10" s="27">
        <f>8+2+20+10+8+4+8+4+2*8+4+4+4</f>
        <v>92</v>
      </c>
      <c r="H10" s="26" t="s">
        <v>57</v>
      </c>
      <c r="I10" s="37" t="s">
        <v>85</v>
      </c>
      <c r="J10" s="37" t="s">
        <v>270</v>
      </c>
      <c r="K10" s="33">
        <v>0</v>
      </c>
      <c r="L10" s="38"/>
    </row>
    <row r="11" spans="1:12" ht="42.75" customHeight="1" thickBot="1">
      <c r="A11" s="22" t="s">
        <v>24</v>
      </c>
      <c r="B11" s="29" t="s">
        <v>14</v>
      </c>
      <c r="C11" s="26" t="s">
        <v>54</v>
      </c>
      <c r="D11" s="25"/>
      <c r="E11" s="25"/>
      <c r="F11" s="24" t="s">
        <v>88</v>
      </c>
      <c r="G11" s="27">
        <f>10+8+8+14*2+8+2+8+4+10+4*2+20+8+8+8</f>
        <v>138</v>
      </c>
      <c r="H11" s="26" t="s">
        <v>55</v>
      </c>
      <c r="I11" s="37" t="s">
        <v>85</v>
      </c>
      <c r="J11" s="37" t="s">
        <v>270</v>
      </c>
      <c r="K11" s="33">
        <v>0</v>
      </c>
      <c r="L11" s="38"/>
    </row>
    <row r="12" spans="1:12" ht="42.75" customHeight="1" thickBot="1">
      <c r="A12" s="22" t="s">
        <v>27</v>
      </c>
      <c r="B12" s="29" t="s">
        <v>7</v>
      </c>
      <c r="C12" s="30">
        <v>0.4791666666666667</v>
      </c>
      <c r="D12" s="23"/>
      <c r="E12" s="23"/>
      <c r="F12" s="24" t="s">
        <v>84</v>
      </c>
      <c r="G12" s="27">
        <f>2*2+8+14+10+4+14+10+2*10+3*8+2*10+8+8+7+4+4+8+10</f>
        <v>177</v>
      </c>
      <c r="H12" s="26" t="s">
        <v>51</v>
      </c>
      <c r="I12" s="37" t="s">
        <v>85</v>
      </c>
      <c r="J12" s="37" t="s">
        <v>270</v>
      </c>
      <c r="K12" s="33">
        <v>0</v>
      </c>
      <c r="L12" s="38"/>
    </row>
    <row r="13" spans="1:12" ht="42.75" customHeight="1" thickBot="1">
      <c r="A13" s="22" t="s">
        <v>29</v>
      </c>
      <c r="B13" s="29" t="s">
        <v>94</v>
      </c>
      <c r="C13" s="26" t="s">
        <v>79</v>
      </c>
      <c r="D13" s="25"/>
      <c r="E13" s="25"/>
      <c r="F13" s="24" t="s">
        <v>101</v>
      </c>
      <c r="G13" s="27">
        <f>8+4+8+2+8+8+20+8+2+20+8*2+20*2+5+7+4+2+2+8+2+8</f>
        <v>182</v>
      </c>
      <c r="H13" s="26" t="s">
        <v>80</v>
      </c>
      <c r="I13" s="37" t="s">
        <v>102</v>
      </c>
      <c r="J13" s="37" t="s">
        <v>270</v>
      </c>
      <c r="K13" s="33">
        <v>0</v>
      </c>
      <c r="L13" s="38"/>
    </row>
    <row r="14" spans="1:12" ht="42.75" customHeight="1" thickBot="1">
      <c r="A14" s="22" t="s">
        <v>33</v>
      </c>
      <c r="B14" s="29" t="s">
        <v>95</v>
      </c>
      <c r="C14" s="26" t="s">
        <v>60</v>
      </c>
      <c r="D14" s="25"/>
      <c r="E14" s="25"/>
      <c r="F14" s="24" t="s">
        <v>100</v>
      </c>
      <c r="G14" s="27">
        <f>10+2+8+10+8+10+8</f>
        <v>56</v>
      </c>
      <c r="H14" s="26" t="s">
        <v>61</v>
      </c>
      <c r="I14" s="37" t="s">
        <v>99</v>
      </c>
      <c r="J14" s="37" t="s">
        <v>270</v>
      </c>
      <c r="K14" s="33">
        <v>0</v>
      </c>
      <c r="L14" s="39"/>
    </row>
    <row r="15" spans="1:12" ht="36.75" customHeight="1" thickBot="1">
      <c r="A15" s="22" t="s">
        <v>35</v>
      </c>
      <c r="B15" s="29" t="s">
        <v>96</v>
      </c>
      <c r="C15" s="26" t="s">
        <v>58</v>
      </c>
      <c r="D15" s="25"/>
      <c r="E15" s="25"/>
      <c r="F15" s="24" t="s">
        <v>98</v>
      </c>
      <c r="G15" s="27">
        <f>8+10+5+4+10*2+8+2+8+8+4</f>
        <v>77</v>
      </c>
      <c r="H15" s="26" t="s">
        <v>59</v>
      </c>
      <c r="I15" s="37" t="s">
        <v>99</v>
      </c>
      <c r="J15" s="37" t="s">
        <v>270</v>
      </c>
      <c r="K15" s="33">
        <v>0</v>
      </c>
      <c r="L15" s="38"/>
    </row>
    <row r="17" spans="1:4" ht="12.75">
      <c r="A17" s="120" t="s">
        <v>105</v>
      </c>
      <c r="B17" s="120"/>
      <c r="C17" s="120"/>
      <c r="D17" s="120"/>
    </row>
    <row r="18" spans="1:4" ht="12.75">
      <c r="A18" s="120" t="s">
        <v>106</v>
      </c>
      <c r="B18" s="120"/>
      <c r="C18" s="51" t="s">
        <v>107</v>
      </c>
      <c r="D18" s="52"/>
    </row>
    <row r="19" spans="1:4" ht="12.75">
      <c r="A19" s="53"/>
      <c r="B19" s="52"/>
      <c r="C19" s="51" t="s">
        <v>108</v>
      </c>
      <c r="D19" s="52"/>
    </row>
    <row r="20" spans="1:4" ht="12.75">
      <c r="A20" s="53"/>
      <c r="B20" s="52"/>
      <c r="C20" s="51" t="s">
        <v>109</v>
      </c>
      <c r="D20" s="52"/>
    </row>
    <row r="21" spans="1:4" ht="12.75">
      <c r="A21" s="53"/>
      <c r="B21" s="52"/>
      <c r="C21" s="51" t="s">
        <v>110</v>
      </c>
      <c r="D21" s="52"/>
    </row>
    <row r="22" spans="1:4" ht="12.75">
      <c r="A22" s="53"/>
      <c r="B22" s="52"/>
      <c r="C22" s="51" t="s">
        <v>111</v>
      </c>
      <c r="D22" s="52"/>
    </row>
    <row r="23" spans="1:4" ht="12.75">
      <c r="A23" s="53"/>
      <c r="B23" s="52"/>
      <c r="C23" s="51" t="s">
        <v>112</v>
      </c>
      <c r="D23" s="52"/>
    </row>
  </sheetData>
  <sheetProtection/>
  <mergeCells count="3">
    <mergeCell ref="A1:L1"/>
    <mergeCell ref="A17:D17"/>
    <mergeCell ref="A18:B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375" style="10" customWidth="1"/>
    <col min="2" max="2" width="19.625" style="0" customWidth="1"/>
    <col min="3" max="3" width="10.625" style="0" customWidth="1"/>
    <col min="4" max="4" width="10.75390625" style="0" customWidth="1"/>
    <col min="5" max="5" width="11.125" style="0" customWidth="1"/>
    <col min="6" max="6" width="39.375" style="0" customWidth="1"/>
    <col min="7" max="7" width="10.00390625" style="0" customWidth="1"/>
    <col min="8" max="8" width="10.25390625" style="0" customWidth="1"/>
    <col min="9" max="9" width="16.625" style="0" customWidth="1"/>
    <col min="10" max="10" width="15.25390625" style="0" customWidth="1"/>
    <col min="11" max="11" width="16.125" style="0" customWidth="1"/>
    <col min="12" max="12" width="13.625" style="0" customWidth="1"/>
  </cols>
  <sheetData>
    <row r="1" spans="1:12" ht="15.75">
      <c r="A1" s="119" t="s">
        <v>113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4"/>
      <c r="B2" s="13"/>
      <c r="C2" s="13"/>
      <c r="D2" s="13"/>
      <c r="E2" s="15"/>
      <c r="F2" s="15"/>
      <c r="G2" s="15"/>
      <c r="H2" s="16"/>
      <c r="I2" s="17"/>
      <c r="J2" s="13"/>
      <c r="K2" s="13"/>
      <c r="L2" s="13"/>
    </row>
    <row r="3" spans="1:12" ht="13.5" thickBot="1">
      <c r="A3" s="32" t="s">
        <v>43</v>
      </c>
      <c r="B3" s="13"/>
      <c r="C3" s="18">
        <v>30</v>
      </c>
      <c r="D3" s="13"/>
      <c r="E3" s="15"/>
      <c r="F3" s="15"/>
      <c r="G3" s="15"/>
      <c r="H3" s="15"/>
      <c r="I3" s="13"/>
      <c r="J3" s="13"/>
      <c r="K3" s="13"/>
      <c r="L3" s="13"/>
    </row>
    <row r="4" spans="1:12" s="5" customFormat="1" ht="71.25" customHeight="1" thickBot="1">
      <c r="A4" s="19" t="s">
        <v>1</v>
      </c>
      <c r="B4" s="20" t="s">
        <v>2</v>
      </c>
      <c r="C4" s="20" t="s">
        <v>44</v>
      </c>
      <c r="D4" s="20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20" t="s">
        <v>90</v>
      </c>
      <c r="J4" s="20" t="s">
        <v>91</v>
      </c>
      <c r="K4" s="20" t="s">
        <v>50</v>
      </c>
      <c r="L4" s="21" t="s">
        <v>5</v>
      </c>
    </row>
    <row r="5" spans="1:12" ht="42.75" customHeight="1" thickBot="1">
      <c r="A5" s="57" t="s">
        <v>6</v>
      </c>
      <c r="B5" s="58" t="s">
        <v>30</v>
      </c>
      <c r="C5" s="111" t="s">
        <v>299</v>
      </c>
      <c r="D5" s="111" t="s">
        <v>300</v>
      </c>
      <c r="E5" s="59" t="s">
        <v>117</v>
      </c>
      <c r="F5" s="60" t="s">
        <v>118</v>
      </c>
      <c r="G5" s="61">
        <v>15</v>
      </c>
      <c r="H5" s="59" t="s">
        <v>119</v>
      </c>
      <c r="I5" s="62" t="s">
        <v>120</v>
      </c>
      <c r="J5" s="68">
        <v>69.27</v>
      </c>
      <c r="K5" s="64">
        <f>MIN(J5:J15)/J5*C3</f>
        <v>30</v>
      </c>
      <c r="L5" s="65" t="s">
        <v>32</v>
      </c>
    </row>
    <row r="6" spans="1:12" ht="42.75" customHeight="1" thickBot="1">
      <c r="A6" s="57" t="s">
        <v>9</v>
      </c>
      <c r="B6" s="58" t="s">
        <v>10</v>
      </c>
      <c r="C6" s="112" t="s">
        <v>301</v>
      </c>
      <c r="D6" s="112" t="s">
        <v>302</v>
      </c>
      <c r="E6" s="112" t="s">
        <v>121</v>
      </c>
      <c r="F6" s="60" t="s">
        <v>123</v>
      </c>
      <c r="G6" s="61">
        <f>8*2+15</f>
        <v>31</v>
      </c>
      <c r="H6" s="59" t="s">
        <v>122</v>
      </c>
      <c r="I6" s="62" t="s">
        <v>59</v>
      </c>
      <c r="J6" s="68">
        <v>77</v>
      </c>
      <c r="K6" s="66">
        <f>MIN(J5:J15)/J6*C3</f>
        <v>26.988311688311686</v>
      </c>
      <c r="L6" s="65" t="s">
        <v>12</v>
      </c>
    </row>
    <row r="7" spans="1:12" ht="42.75" customHeight="1" thickBot="1">
      <c r="A7" s="57" t="s">
        <v>13</v>
      </c>
      <c r="B7" s="58" t="s">
        <v>25</v>
      </c>
      <c r="C7" s="112" t="s">
        <v>303</v>
      </c>
      <c r="D7" s="112" t="s">
        <v>304</v>
      </c>
      <c r="E7" s="112" t="s">
        <v>124</v>
      </c>
      <c r="F7" s="60" t="s">
        <v>125</v>
      </c>
      <c r="G7" s="61">
        <f>8*4</f>
        <v>32</v>
      </c>
      <c r="H7" s="59" t="s">
        <v>126</v>
      </c>
      <c r="I7" s="62" t="s">
        <v>127</v>
      </c>
      <c r="J7" s="68">
        <v>81.55</v>
      </c>
      <c r="K7" s="66">
        <f>MIN(J5:J15)/J7*C3</f>
        <v>25.48252605763335</v>
      </c>
      <c r="L7" s="65" t="s">
        <v>37</v>
      </c>
    </row>
    <row r="8" spans="1:12" ht="42.75" customHeight="1" thickBot="1">
      <c r="A8" s="22" t="s">
        <v>17</v>
      </c>
      <c r="B8" s="29" t="s">
        <v>93</v>
      </c>
      <c r="C8" s="113" t="s">
        <v>305</v>
      </c>
      <c r="D8" s="113" t="s">
        <v>306</v>
      </c>
      <c r="E8" s="113" t="s">
        <v>128</v>
      </c>
      <c r="F8" s="24" t="s">
        <v>129</v>
      </c>
      <c r="G8" s="27">
        <f>8+15+2</f>
        <v>25</v>
      </c>
      <c r="H8" s="26" t="s">
        <v>130</v>
      </c>
      <c r="I8" s="28" t="s">
        <v>131</v>
      </c>
      <c r="J8" s="48">
        <v>82.53</v>
      </c>
      <c r="K8" s="36">
        <f>MIN(J5:J15)/J8*C3</f>
        <v>25.179934569247546</v>
      </c>
      <c r="L8" s="34" t="s">
        <v>26</v>
      </c>
    </row>
    <row r="9" spans="1:12" ht="42.75" customHeight="1" thickBot="1">
      <c r="A9" s="22" t="s">
        <v>19</v>
      </c>
      <c r="B9" s="29" t="s">
        <v>82</v>
      </c>
      <c r="C9" s="113" t="s">
        <v>307</v>
      </c>
      <c r="D9" s="113" t="s">
        <v>308</v>
      </c>
      <c r="E9" s="113" t="s">
        <v>132</v>
      </c>
      <c r="F9" s="24" t="s">
        <v>135</v>
      </c>
      <c r="G9" s="27">
        <f>8*4+10+15-4</f>
        <v>53</v>
      </c>
      <c r="H9" s="26" t="s">
        <v>133</v>
      </c>
      <c r="I9" s="28" t="s">
        <v>134</v>
      </c>
      <c r="J9" s="48">
        <v>105.49</v>
      </c>
      <c r="K9" s="47">
        <f>MIN(J5:J15)/J9*C3</f>
        <v>19.69949758270926</v>
      </c>
      <c r="L9" s="34" t="s">
        <v>18</v>
      </c>
    </row>
    <row r="10" spans="1:12" ht="42.75" customHeight="1" thickBot="1">
      <c r="A10" s="22" t="s">
        <v>21</v>
      </c>
      <c r="B10" s="29" t="s">
        <v>7</v>
      </c>
      <c r="C10" s="113" t="s">
        <v>309</v>
      </c>
      <c r="D10" s="113" t="s">
        <v>310</v>
      </c>
      <c r="E10" s="113" t="s">
        <v>140</v>
      </c>
      <c r="F10" s="24" t="s">
        <v>139</v>
      </c>
      <c r="G10" s="27">
        <f>8*2+15</f>
        <v>31</v>
      </c>
      <c r="H10" s="26" t="s">
        <v>122</v>
      </c>
      <c r="I10" s="25"/>
      <c r="J10" s="37" t="s">
        <v>270</v>
      </c>
      <c r="K10" s="33">
        <v>0</v>
      </c>
      <c r="L10" s="38"/>
    </row>
    <row r="11" spans="1:12" ht="42.75" customHeight="1" thickBot="1">
      <c r="A11" s="22" t="s">
        <v>24</v>
      </c>
      <c r="B11" s="29" t="s">
        <v>14</v>
      </c>
      <c r="C11" s="113" t="s">
        <v>311</v>
      </c>
      <c r="D11" s="113"/>
      <c r="E11" s="113"/>
      <c r="F11" s="24" t="s">
        <v>141</v>
      </c>
      <c r="G11" s="27">
        <f>8*4+15+4</f>
        <v>51</v>
      </c>
      <c r="H11" s="26" t="s">
        <v>136</v>
      </c>
      <c r="I11" s="37" t="s">
        <v>143</v>
      </c>
      <c r="J11" s="37" t="s">
        <v>270</v>
      </c>
      <c r="K11" s="33">
        <v>0</v>
      </c>
      <c r="L11" s="38"/>
    </row>
    <row r="12" spans="1:12" ht="42.75" customHeight="1" thickBot="1">
      <c r="A12" s="22" t="s">
        <v>27</v>
      </c>
      <c r="B12" s="29" t="s">
        <v>96</v>
      </c>
      <c r="C12" s="113" t="s">
        <v>312</v>
      </c>
      <c r="D12" s="113"/>
      <c r="E12" s="113"/>
      <c r="F12" s="24" t="s">
        <v>142</v>
      </c>
      <c r="G12" s="27">
        <f>8*3+15*2-3</f>
        <v>51</v>
      </c>
      <c r="H12" s="26" t="s">
        <v>136</v>
      </c>
      <c r="I12" s="37" t="s">
        <v>143</v>
      </c>
      <c r="J12" s="37" t="s">
        <v>270</v>
      </c>
      <c r="K12" s="33">
        <v>0</v>
      </c>
      <c r="L12" s="38"/>
    </row>
    <row r="13" spans="1:12" ht="42.75" customHeight="1" thickBot="1">
      <c r="A13" s="22" t="s">
        <v>29</v>
      </c>
      <c r="B13" s="29" t="s">
        <v>95</v>
      </c>
      <c r="C13" s="113" t="s">
        <v>313</v>
      </c>
      <c r="D13" s="113"/>
      <c r="E13" s="113"/>
      <c r="F13" s="24" t="s">
        <v>144</v>
      </c>
      <c r="G13" s="27">
        <f>8*3+15</f>
        <v>39</v>
      </c>
      <c r="H13" s="26" t="s">
        <v>137</v>
      </c>
      <c r="I13" s="37" t="s">
        <v>143</v>
      </c>
      <c r="J13" s="37" t="s">
        <v>270</v>
      </c>
      <c r="K13" s="33">
        <v>0</v>
      </c>
      <c r="L13" s="39"/>
    </row>
    <row r="14" spans="1:12" ht="42.75" customHeight="1" thickBot="1">
      <c r="A14" s="22" t="s">
        <v>33</v>
      </c>
      <c r="B14" s="29" t="s">
        <v>97</v>
      </c>
      <c r="C14" s="113" t="s">
        <v>314</v>
      </c>
      <c r="D14" s="113"/>
      <c r="E14" s="113"/>
      <c r="F14" s="24" t="s">
        <v>145</v>
      </c>
      <c r="G14" s="27">
        <f>8*3+15</f>
        <v>39</v>
      </c>
      <c r="H14" s="26" t="s">
        <v>137</v>
      </c>
      <c r="I14" s="37" t="s">
        <v>143</v>
      </c>
      <c r="J14" s="37" t="s">
        <v>270</v>
      </c>
      <c r="K14" s="33">
        <v>0</v>
      </c>
      <c r="L14" s="38"/>
    </row>
    <row r="15" spans="1:12" ht="36.75" customHeight="1" thickBot="1">
      <c r="A15" s="40" t="s">
        <v>35</v>
      </c>
      <c r="B15" s="41" t="s">
        <v>94</v>
      </c>
      <c r="C15" s="114" t="s">
        <v>315</v>
      </c>
      <c r="D15" s="114"/>
      <c r="E15" s="114"/>
      <c r="F15" s="43" t="s">
        <v>146</v>
      </c>
      <c r="G15" s="44">
        <f>2*8+4</f>
        <v>20</v>
      </c>
      <c r="H15" s="42" t="s">
        <v>138</v>
      </c>
      <c r="I15" s="49" t="s">
        <v>143</v>
      </c>
      <c r="J15" s="37" t="s">
        <v>270</v>
      </c>
      <c r="K15" s="45">
        <v>0</v>
      </c>
      <c r="L15" s="46"/>
    </row>
    <row r="17" spans="1:4" ht="12.75">
      <c r="A17" s="120" t="s">
        <v>114</v>
      </c>
      <c r="B17" s="120"/>
      <c r="C17" s="120"/>
      <c r="D17" s="120"/>
    </row>
    <row r="18" spans="1:4" ht="12.75">
      <c r="A18" s="120" t="s">
        <v>106</v>
      </c>
      <c r="B18" s="120"/>
      <c r="C18" s="51" t="s">
        <v>115</v>
      </c>
      <c r="D18" s="52"/>
    </row>
    <row r="19" spans="1:4" ht="12.75">
      <c r="A19" s="53"/>
      <c r="B19" s="52"/>
      <c r="C19" s="51" t="s">
        <v>116</v>
      </c>
      <c r="D19" s="52"/>
    </row>
    <row r="20" ht="12.75">
      <c r="C20" s="31"/>
    </row>
    <row r="21" ht="12.75">
      <c r="C21" s="31"/>
    </row>
    <row r="22" ht="12.75">
      <c r="C22" s="31"/>
    </row>
    <row r="23" ht="12.75">
      <c r="C23" s="31"/>
    </row>
  </sheetData>
  <sheetProtection/>
  <mergeCells count="3">
    <mergeCell ref="A1:L1"/>
    <mergeCell ref="A17:D17"/>
    <mergeCell ref="A18:B1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.375" style="10" customWidth="1"/>
    <col min="2" max="2" width="19.625" style="0" customWidth="1"/>
    <col min="3" max="3" width="10.625" style="0" customWidth="1"/>
    <col min="4" max="4" width="10.75390625" style="0" customWidth="1"/>
    <col min="5" max="5" width="11.125" style="0" customWidth="1"/>
    <col min="6" max="6" width="39.375" style="0" customWidth="1"/>
    <col min="7" max="7" width="10.00390625" style="0" customWidth="1"/>
    <col min="8" max="8" width="10.25390625" style="0" customWidth="1"/>
    <col min="9" max="9" width="16.625" style="0" customWidth="1"/>
    <col min="10" max="10" width="15.25390625" style="0" customWidth="1"/>
    <col min="11" max="11" width="16.125" style="0" customWidth="1"/>
    <col min="12" max="12" width="13.625" style="0" customWidth="1"/>
  </cols>
  <sheetData>
    <row r="1" spans="1:12" ht="15.75">
      <c r="A1" s="119" t="s">
        <v>147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2.75">
      <c r="A2" s="14"/>
      <c r="B2" s="13"/>
      <c r="C2" s="13"/>
      <c r="D2" s="13"/>
      <c r="E2" s="15"/>
      <c r="F2" s="15"/>
      <c r="G2" s="15"/>
      <c r="H2" s="16"/>
      <c r="I2" s="17"/>
      <c r="J2" s="13"/>
      <c r="K2" s="13"/>
      <c r="L2" s="13"/>
    </row>
    <row r="3" spans="1:12" ht="13.5" thickBot="1">
      <c r="A3" s="32" t="s">
        <v>43</v>
      </c>
      <c r="B3" s="13"/>
      <c r="C3" s="18">
        <v>20</v>
      </c>
      <c r="D3" s="13"/>
      <c r="E3" s="15"/>
      <c r="F3" s="15"/>
      <c r="G3" s="15"/>
      <c r="H3" s="15"/>
      <c r="I3" s="13"/>
      <c r="J3" s="13"/>
      <c r="K3" s="13"/>
      <c r="L3" s="13"/>
    </row>
    <row r="4" spans="1:12" s="5" customFormat="1" ht="71.25" customHeight="1" thickBot="1">
      <c r="A4" s="19" t="s">
        <v>1</v>
      </c>
      <c r="B4" s="20" t="s">
        <v>2</v>
      </c>
      <c r="C4" s="20" t="s">
        <v>44</v>
      </c>
      <c r="D4" s="20" t="s">
        <v>45</v>
      </c>
      <c r="E4" s="20" t="s">
        <v>46</v>
      </c>
      <c r="F4" s="20" t="s">
        <v>47</v>
      </c>
      <c r="G4" s="20" t="s">
        <v>48</v>
      </c>
      <c r="H4" s="20" t="s">
        <v>49</v>
      </c>
      <c r="I4" s="20" t="s">
        <v>90</v>
      </c>
      <c r="J4" s="20" t="s">
        <v>91</v>
      </c>
      <c r="K4" s="20" t="s">
        <v>50</v>
      </c>
      <c r="L4" s="21" t="s">
        <v>5</v>
      </c>
    </row>
    <row r="5" spans="1:12" ht="42.75" customHeight="1" thickBot="1">
      <c r="A5" s="57" t="s">
        <v>6</v>
      </c>
      <c r="B5" s="58" t="s">
        <v>10</v>
      </c>
      <c r="C5" s="112" t="s">
        <v>316</v>
      </c>
      <c r="D5" s="112" t="s">
        <v>326</v>
      </c>
      <c r="E5" s="59" t="s">
        <v>150</v>
      </c>
      <c r="F5" s="60"/>
      <c r="G5" s="63"/>
      <c r="H5" s="69"/>
      <c r="I5" s="62" t="s">
        <v>150</v>
      </c>
      <c r="J5" s="63">
        <v>24.43</v>
      </c>
      <c r="K5" s="64">
        <f>MIN(J5:J15)/J5*C3</f>
        <v>20</v>
      </c>
      <c r="L5" s="65" t="s">
        <v>32</v>
      </c>
    </row>
    <row r="6" spans="1:12" ht="42.75" customHeight="1" thickBot="1">
      <c r="A6" s="57" t="s">
        <v>9</v>
      </c>
      <c r="B6" s="58" t="s">
        <v>82</v>
      </c>
      <c r="C6" s="112" t="s">
        <v>317</v>
      </c>
      <c r="D6" s="112" t="s">
        <v>327</v>
      </c>
      <c r="E6" s="59" t="s">
        <v>151</v>
      </c>
      <c r="F6" s="70" t="s">
        <v>153</v>
      </c>
      <c r="G6" s="63"/>
      <c r="H6" s="59" t="s">
        <v>154</v>
      </c>
      <c r="I6" s="62" t="s">
        <v>152</v>
      </c>
      <c r="J6" s="63">
        <v>28.31</v>
      </c>
      <c r="K6" s="67">
        <f>MIN(J5:J15)/J6*C3</f>
        <v>17.258919109855174</v>
      </c>
      <c r="L6" s="65" t="s">
        <v>12</v>
      </c>
    </row>
    <row r="7" spans="1:12" ht="42.75" customHeight="1" thickBot="1">
      <c r="A7" s="57" t="s">
        <v>13</v>
      </c>
      <c r="B7" s="58" t="s">
        <v>97</v>
      </c>
      <c r="C7" s="112" t="s">
        <v>318</v>
      </c>
      <c r="D7" s="112" t="s">
        <v>328</v>
      </c>
      <c r="E7" s="59" t="s">
        <v>155</v>
      </c>
      <c r="F7" s="60"/>
      <c r="G7" s="63"/>
      <c r="H7" s="69"/>
      <c r="I7" s="62" t="s">
        <v>155</v>
      </c>
      <c r="J7" s="63">
        <v>29.23</v>
      </c>
      <c r="K7" s="66">
        <f>MIN(J5:J15)/J7*C3</f>
        <v>16.71570304481697</v>
      </c>
      <c r="L7" s="65" t="s">
        <v>37</v>
      </c>
    </row>
    <row r="8" spans="1:12" ht="42.75" customHeight="1" thickBot="1">
      <c r="A8" s="22" t="s">
        <v>17</v>
      </c>
      <c r="B8" s="29" t="s">
        <v>7</v>
      </c>
      <c r="C8" s="113" t="s">
        <v>319</v>
      </c>
      <c r="D8" s="113" t="s">
        <v>329</v>
      </c>
      <c r="E8" s="26" t="s">
        <v>156</v>
      </c>
      <c r="F8" s="24" t="s">
        <v>159</v>
      </c>
      <c r="G8" s="27">
        <v>4</v>
      </c>
      <c r="H8" s="26" t="s">
        <v>157</v>
      </c>
      <c r="I8" s="28" t="s">
        <v>158</v>
      </c>
      <c r="J8" s="23">
        <v>32.47</v>
      </c>
      <c r="K8" s="36">
        <f>MIN(J5:J15)/J8*C3</f>
        <v>15.047736372035725</v>
      </c>
      <c r="L8" s="34" t="s">
        <v>181</v>
      </c>
    </row>
    <row r="9" spans="1:12" ht="42.75" customHeight="1" thickBot="1">
      <c r="A9" s="22" t="s">
        <v>19</v>
      </c>
      <c r="B9" s="29" t="s">
        <v>96</v>
      </c>
      <c r="C9" s="113" t="s">
        <v>320</v>
      </c>
      <c r="D9" s="113" t="s">
        <v>330</v>
      </c>
      <c r="E9" s="26" t="s">
        <v>160</v>
      </c>
      <c r="F9" s="24" t="s">
        <v>162</v>
      </c>
      <c r="G9" s="27">
        <f>4+2+2-2</f>
        <v>6</v>
      </c>
      <c r="H9" s="26" t="s">
        <v>161</v>
      </c>
      <c r="I9" s="28" t="s">
        <v>158</v>
      </c>
      <c r="J9" s="23">
        <v>32.47</v>
      </c>
      <c r="K9" s="36">
        <f>MIN(J5:J15)/J9*C3</f>
        <v>15.047736372035725</v>
      </c>
      <c r="L9" s="34" t="s">
        <v>181</v>
      </c>
    </row>
    <row r="10" spans="1:12" ht="42.75" customHeight="1" thickBot="1">
      <c r="A10" s="22" t="s">
        <v>21</v>
      </c>
      <c r="B10" s="29" t="s">
        <v>93</v>
      </c>
      <c r="C10" s="113" t="s">
        <v>321</v>
      </c>
      <c r="D10" s="113" t="s">
        <v>331</v>
      </c>
      <c r="E10" s="26" t="s">
        <v>163</v>
      </c>
      <c r="F10" s="24" t="s">
        <v>165</v>
      </c>
      <c r="G10" s="27">
        <f>4+2</f>
        <v>6</v>
      </c>
      <c r="H10" s="26" t="s">
        <v>161</v>
      </c>
      <c r="I10" s="28" t="s">
        <v>164</v>
      </c>
      <c r="J10" s="23">
        <v>32.52</v>
      </c>
      <c r="K10" s="35">
        <f>MIN(J5:J15)/J10*C3</f>
        <v>15.024600246002457</v>
      </c>
      <c r="L10" s="34" t="s">
        <v>8</v>
      </c>
    </row>
    <row r="11" spans="1:12" ht="42.75" customHeight="1" thickBot="1">
      <c r="A11" s="22" t="s">
        <v>24</v>
      </c>
      <c r="B11" s="29" t="s">
        <v>95</v>
      </c>
      <c r="C11" s="113" t="s">
        <v>322</v>
      </c>
      <c r="D11" s="113" t="s">
        <v>332</v>
      </c>
      <c r="E11" s="26" t="s">
        <v>166</v>
      </c>
      <c r="F11" s="24" t="s">
        <v>169</v>
      </c>
      <c r="G11" s="27">
        <v>2</v>
      </c>
      <c r="H11" s="26" t="s">
        <v>167</v>
      </c>
      <c r="I11" s="28" t="s">
        <v>168</v>
      </c>
      <c r="J11" s="23">
        <v>33.14</v>
      </c>
      <c r="K11" s="35">
        <f>MIN(J5:J15)/J11*C3</f>
        <v>14.743512371756184</v>
      </c>
      <c r="L11" s="34" t="s">
        <v>23</v>
      </c>
    </row>
    <row r="12" spans="1:12" ht="42.75" customHeight="1" thickBot="1">
      <c r="A12" s="22" t="s">
        <v>27</v>
      </c>
      <c r="B12" s="29" t="s">
        <v>30</v>
      </c>
      <c r="C12" s="113" t="s">
        <v>305</v>
      </c>
      <c r="D12" s="113" t="s">
        <v>333</v>
      </c>
      <c r="E12" s="26" t="s">
        <v>170</v>
      </c>
      <c r="F12" s="24"/>
      <c r="G12" s="23"/>
      <c r="H12" s="25"/>
      <c r="I12" s="28" t="s">
        <v>170</v>
      </c>
      <c r="J12" s="23">
        <v>33.45</v>
      </c>
      <c r="K12" s="35">
        <f>MIN(J5:J15)/J12*C3</f>
        <v>14.606875934230192</v>
      </c>
      <c r="L12" s="34" t="s">
        <v>28</v>
      </c>
    </row>
    <row r="13" spans="1:12" ht="42.75" customHeight="1" thickBot="1">
      <c r="A13" s="22" t="s">
        <v>29</v>
      </c>
      <c r="B13" s="29" t="s">
        <v>14</v>
      </c>
      <c r="C13" s="113" t="s">
        <v>323</v>
      </c>
      <c r="D13" s="113" t="s">
        <v>334</v>
      </c>
      <c r="E13" s="26" t="s">
        <v>171</v>
      </c>
      <c r="F13" s="24" t="s">
        <v>179</v>
      </c>
      <c r="G13" s="27">
        <f>4+2+4+4</f>
        <v>14</v>
      </c>
      <c r="H13" s="26" t="s">
        <v>172</v>
      </c>
      <c r="I13" s="28" t="s">
        <v>173</v>
      </c>
      <c r="J13" s="23">
        <v>35.15</v>
      </c>
      <c r="K13" s="47">
        <f>MIN(J5:J15)/J13*C3</f>
        <v>13.900426742532005</v>
      </c>
      <c r="L13" s="50" t="s">
        <v>16</v>
      </c>
    </row>
    <row r="14" spans="1:12" ht="42.75" customHeight="1" thickBot="1">
      <c r="A14" s="22" t="s">
        <v>33</v>
      </c>
      <c r="B14" s="29" t="s">
        <v>25</v>
      </c>
      <c r="C14" s="113" t="s">
        <v>324</v>
      </c>
      <c r="D14" s="113" t="s">
        <v>335</v>
      </c>
      <c r="E14" s="26" t="s">
        <v>174</v>
      </c>
      <c r="F14" s="24" t="s">
        <v>176</v>
      </c>
      <c r="G14" s="27">
        <f>2*3</f>
        <v>6</v>
      </c>
      <c r="H14" s="26" t="s">
        <v>161</v>
      </c>
      <c r="I14" s="28" t="s">
        <v>175</v>
      </c>
      <c r="J14" s="23">
        <v>42.45</v>
      </c>
      <c r="K14" s="36">
        <f>MIN(J5:J15)/J14*C3</f>
        <v>11.510011778563014</v>
      </c>
      <c r="L14" s="34" t="s">
        <v>20</v>
      </c>
    </row>
    <row r="15" spans="1:12" ht="36.75" customHeight="1" thickBot="1">
      <c r="A15" s="22" t="s">
        <v>35</v>
      </c>
      <c r="B15" s="29" t="s">
        <v>94</v>
      </c>
      <c r="C15" s="113" t="s">
        <v>325</v>
      </c>
      <c r="D15" s="113" t="s">
        <v>336</v>
      </c>
      <c r="E15" s="26" t="s">
        <v>177</v>
      </c>
      <c r="F15" s="24" t="s">
        <v>180</v>
      </c>
      <c r="G15" s="27">
        <f>4+2+4+2+2</f>
        <v>14</v>
      </c>
      <c r="H15" s="26" t="s">
        <v>172</v>
      </c>
      <c r="I15" s="28" t="s">
        <v>178</v>
      </c>
      <c r="J15" s="23">
        <v>45.33</v>
      </c>
      <c r="K15" s="36">
        <f>MIN(J5:J15)/J15*C3</f>
        <v>10.778733730421354</v>
      </c>
      <c r="L15" s="34" t="s">
        <v>34</v>
      </c>
    </row>
    <row r="17" spans="1:4" ht="12.75">
      <c r="A17" s="120" t="s">
        <v>149</v>
      </c>
      <c r="B17" s="120"/>
      <c r="C17" s="120"/>
      <c r="D17" s="120"/>
    </row>
    <row r="18" spans="1:4" ht="12.75">
      <c r="A18" s="120" t="s">
        <v>106</v>
      </c>
      <c r="B18" s="120"/>
      <c r="C18" s="51" t="s">
        <v>148</v>
      </c>
      <c r="D18" s="52"/>
    </row>
    <row r="19" ht="12.75">
      <c r="C19" s="31"/>
    </row>
    <row r="20" ht="12.75">
      <c r="C20" s="31"/>
    </row>
    <row r="21" ht="12.75">
      <c r="C21" s="31"/>
    </row>
    <row r="22" ht="12.75">
      <c r="C22" s="31"/>
    </row>
    <row r="23" ht="12.75">
      <c r="C23" s="31"/>
    </row>
  </sheetData>
  <sheetProtection/>
  <mergeCells count="3">
    <mergeCell ref="A1:L1"/>
    <mergeCell ref="A17:D17"/>
    <mergeCell ref="A18:B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G29" sqref="G29:G34"/>
    </sheetView>
  </sheetViews>
  <sheetFormatPr defaultColWidth="9.00390625" defaultRowHeight="12.75"/>
  <cols>
    <col min="1" max="1" width="3.125" style="10" customWidth="1"/>
    <col min="2" max="2" width="18.25390625" style="0" customWidth="1"/>
    <col min="3" max="3" width="24.00390625" style="0" customWidth="1"/>
    <col min="4" max="4" width="10.625" style="0" customWidth="1"/>
    <col min="5" max="5" width="9.25390625" style="0" customWidth="1"/>
    <col min="6" max="6" width="8.625" style="0" hidden="1" customWidth="1"/>
    <col min="7" max="7" width="17.875" style="0" customWidth="1"/>
    <col min="8" max="8" width="13.875" style="0" customWidth="1"/>
    <col min="9" max="9" width="5.625" style="0" customWidth="1"/>
    <col min="10" max="10" width="5.25390625" style="0" hidden="1" customWidth="1"/>
    <col min="11" max="11" width="18.375" style="0" customWidth="1"/>
    <col min="12" max="12" width="17.125" style="0" customWidth="1"/>
    <col min="13" max="13" width="17.375" style="0" customWidth="1"/>
    <col min="14" max="14" width="12.125" style="0" customWidth="1"/>
  </cols>
  <sheetData>
    <row r="1" spans="1:14" ht="15.75">
      <c r="A1" s="189" t="s">
        <v>182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ht="12.75">
      <c r="A2" s="14"/>
      <c r="B2" s="13"/>
      <c r="C2" s="13"/>
      <c r="D2" s="13"/>
      <c r="E2" s="13"/>
      <c r="F2" s="15"/>
      <c r="G2" s="15"/>
      <c r="H2" s="15"/>
      <c r="I2" s="16"/>
      <c r="J2" s="17"/>
      <c r="K2" s="16"/>
      <c r="L2" s="17"/>
      <c r="M2" s="13"/>
      <c r="N2" s="13"/>
    </row>
    <row r="3" spans="1:14" ht="13.5" thickBot="1">
      <c r="A3" s="121" t="s">
        <v>43</v>
      </c>
      <c r="B3" s="121"/>
      <c r="C3" s="18">
        <v>10</v>
      </c>
      <c r="D3" s="13"/>
      <c r="E3" s="13"/>
      <c r="F3" s="15"/>
      <c r="G3" s="15"/>
      <c r="H3" s="15"/>
      <c r="I3" s="15"/>
      <c r="J3" s="13"/>
      <c r="K3" s="13"/>
      <c r="L3" s="13"/>
      <c r="M3" s="13"/>
      <c r="N3" s="13"/>
    </row>
    <row r="4" spans="1:14" s="5" customFormat="1" ht="82.5" customHeight="1" thickBot="1">
      <c r="A4" s="54" t="s">
        <v>1</v>
      </c>
      <c r="B4" s="55" t="s">
        <v>2</v>
      </c>
      <c r="C4" s="55" t="s">
        <v>183</v>
      </c>
      <c r="D4" s="122" t="s">
        <v>262</v>
      </c>
      <c r="E4" s="122"/>
      <c r="F4" s="122"/>
      <c r="G4" s="55" t="s">
        <v>264</v>
      </c>
      <c r="H4" s="122" t="s">
        <v>263</v>
      </c>
      <c r="I4" s="122"/>
      <c r="J4" s="122"/>
      <c r="K4" s="55" t="s">
        <v>265</v>
      </c>
      <c r="L4" s="55" t="s">
        <v>266</v>
      </c>
      <c r="M4" s="55" t="s">
        <v>50</v>
      </c>
      <c r="N4" s="56" t="s">
        <v>5</v>
      </c>
    </row>
    <row r="5" spans="1:14" ht="12.75" customHeight="1">
      <c r="A5" s="123" t="s">
        <v>6</v>
      </c>
      <c r="B5" s="126" t="s">
        <v>10</v>
      </c>
      <c r="C5" s="74" t="s">
        <v>196</v>
      </c>
      <c r="D5" s="129"/>
      <c r="E5" s="130"/>
      <c r="F5" s="130"/>
      <c r="G5" s="131">
        <v>14</v>
      </c>
      <c r="H5" s="134" t="s">
        <v>186</v>
      </c>
      <c r="I5" s="135"/>
      <c r="J5" s="135"/>
      <c r="K5" s="131">
        <v>52</v>
      </c>
      <c r="L5" s="148">
        <f>SUM(G5+K5)</f>
        <v>66</v>
      </c>
      <c r="M5" s="140">
        <f>MIN(L5:L70)/L5*C3</f>
        <v>10</v>
      </c>
      <c r="N5" s="143" t="s">
        <v>32</v>
      </c>
    </row>
    <row r="6" spans="1:14" ht="12.75">
      <c r="A6" s="124"/>
      <c r="B6" s="127"/>
      <c r="C6" s="75" t="s">
        <v>197</v>
      </c>
      <c r="D6" s="136" t="s">
        <v>194</v>
      </c>
      <c r="E6" s="137"/>
      <c r="F6" s="137"/>
      <c r="G6" s="132"/>
      <c r="H6" s="138" t="s">
        <v>185</v>
      </c>
      <c r="I6" s="139"/>
      <c r="J6" s="139"/>
      <c r="K6" s="132"/>
      <c r="L6" s="149"/>
      <c r="M6" s="141"/>
      <c r="N6" s="144"/>
    </row>
    <row r="7" spans="1:14" ht="12.75">
      <c r="A7" s="124"/>
      <c r="B7" s="127"/>
      <c r="C7" s="75" t="s">
        <v>198</v>
      </c>
      <c r="D7" s="136"/>
      <c r="E7" s="137"/>
      <c r="F7" s="137"/>
      <c r="G7" s="132"/>
      <c r="H7" s="138" t="s">
        <v>188</v>
      </c>
      <c r="I7" s="139"/>
      <c r="J7" s="139"/>
      <c r="K7" s="132"/>
      <c r="L7" s="149"/>
      <c r="M7" s="141"/>
      <c r="N7" s="144"/>
    </row>
    <row r="8" spans="1:14" ht="12.75">
      <c r="A8" s="124"/>
      <c r="B8" s="127"/>
      <c r="C8" s="75" t="s">
        <v>199</v>
      </c>
      <c r="D8" s="136"/>
      <c r="E8" s="137"/>
      <c r="F8" s="137"/>
      <c r="G8" s="132"/>
      <c r="H8" s="138" t="s">
        <v>185</v>
      </c>
      <c r="I8" s="139"/>
      <c r="J8" s="139"/>
      <c r="K8" s="132"/>
      <c r="L8" s="149"/>
      <c r="M8" s="141"/>
      <c r="N8" s="144"/>
    </row>
    <row r="9" spans="1:14" ht="12.75">
      <c r="A9" s="124"/>
      <c r="B9" s="127"/>
      <c r="C9" s="75" t="s">
        <v>200</v>
      </c>
      <c r="D9" s="136"/>
      <c r="E9" s="137"/>
      <c r="F9" s="137"/>
      <c r="G9" s="132"/>
      <c r="H9" s="138"/>
      <c r="I9" s="139"/>
      <c r="J9" s="139"/>
      <c r="K9" s="132"/>
      <c r="L9" s="149"/>
      <c r="M9" s="141"/>
      <c r="N9" s="144"/>
    </row>
    <row r="10" spans="1:14" ht="13.5" thickBot="1">
      <c r="A10" s="125"/>
      <c r="B10" s="128"/>
      <c r="C10" s="76" t="s">
        <v>201</v>
      </c>
      <c r="D10" s="146" t="s">
        <v>188</v>
      </c>
      <c r="E10" s="147"/>
      <c r="F10" s="147"/>
      <c r="G10" s="133"/>
      <c r="H10" s="151" t="s">
        <v>185</v>
      </c>
      <c r="I10" s="152"/>
      <c r="J10" s="152"/>
      <c r="K10" s="133"/>
      <c r="L10" s="150"/>
      <c r="M10" s="142"/>
      <c r="N10" s="145"/>
    </row>
    <row r="11" spans="1:14" ht="12.75" customHeight="1">
      <c r="A11" s="123" t="s">
        <v>9</v>
      </c>
      <c r="B11" s="126" t="s">
        <v>30</v>
      </c>
      <c r="C11" s="74" t="s">
        <v>242</v>
      </c>
      <c r="D11" s="129" t="s">
        <v>188</v>
      </c>
      <c r="E11" s="130"/>
      <c r="F11" s="130"/>
      <c r="G11" s="131">
        <v>42</v>
      </c>
      <c r="H11" s="134" t="s">
        <v>185</v>
      </c>
      <c r="I11" s="135"/>
      <c r="J11" s="135"/>
      <c r="K11" s="131">
        <v>32</v>
      </c>
      <c r="L11" s="148">
        <f>SUM(G11+K11)</f>
        <v>74</v>
      </c>
      <c r="M11" s="153">
        <f>MIN(L5:L70)/L11*C3</f>
        <v>8.91891891891892</v>
      </c>
      <c r="N11" s="143" t="s">
        <v>12</v>
      </c>
    </row>
    <row r="12" spans="1:14" ht="12.75" customHeight="1">
      <c r="A12" s="124"/>
      <c r="B12" s="127"/>
      <c r="C12" s="75" t="s">
        <v>243</v>
      </c>
      <c r="D12" s="136"/>
      <c r="E12" s="137"/>
      <c r="F12" s="137"/>
      <c r="G12" s="132"/>
      <c r="H12" s="138"/>
      <c r="I12" s="139"/>
      <c r="J12" s="139"/>
      <c r="K12" s="132"/>
      <c r="L12" s="149"/>
      <c r="M12" s="154"/>
      <c r="N12" s="144"/>
    </row>
    <row r="13" spans="1:14" ht="12.75" customHeight="1">
      <c r="A13" s="124"/>
      <c r="B13" s="127"/>
      <c r="C13" s="75" t="s">
        <v>244</v>
      </c>
      <c r="D13" s="136"/>
      <c r="E13" s="137"/>
      <c r="F13" s="137"/>
      <c r="G13" s="132"/>
      <c r="H13" s="138" t="s">
        <v>188</v>
      </c>
      <c r="I13" s="139"/>
      <c r="J13" s="139"/>
      <c r="K13" s="132"/>
      <c r="L13" s="149"/>
      <c r="M13" s="154"/>
      <c r="N13" s="144"/>
    </row>
    <row r="14" spans="1:14" ht="12.75" customHeight="1">
      <c r="A14" s="124"/>
      <c r="B14" s="127"/>
      <c r="C14" s="75" t="s">
        <v>245</v>
      </c>
      <c r="D14" s="136" t="s">
        <v>185</v>
      </c>
      <c r="E14" s="137"/>
      <c r="F14" s="137"/>
      <c r="G14" s="132"/>
      <c r="H14" s="138"/>
      <c r="I14" s="139"/>
      <c r="J14" s="139"/>
      <c r="K14" s="132"/>
      <c r="L14" s="149"/>
      <c r="M14" s="154"/>
      <c r="N14" s="144"/>
    </row>
    <row r="15" spans="1:14" ht="12.75" customHeight="1">
      <c r="A15" s="124"/>
      <c r="B15" s="127"/>
      <c r="C15" s="75" t="s">
        <v>246</v>
      </c>
      <c r="D15" s="136" t="s">
        <v>195</v>
      </c>
      <c r="E15" s="137"/>
      <c r="F15" s="137"/>
      <c r="G15" s="132"/>
      <c r="H15" s="138" t="s">
        <v>185</v>
      </c>
      <c r="I15" s="139"/>
      <c r="J15" s="139"/>
      <c r="K15" s="132"/>
      <c r="L15" s="149"/>
      <c r="M15" s="154"/>
      <c r="N15" s="144"/>
    </row>
    <row r="16" spans="1:14" ht="13.5" customHeight="1" thickBot="1">
      <c r="A16" s="125"/>
      <c r="B16" s="128"/>
      <c r="C16" s="76" t="s">
        <v>247</v>
      </c>
      <c r="D16" s="146"/>
      <c r="E16" s="147"/>
      <c r="F16" s="147"/>
      <c r="G16" s="133"/>
      <c r="H16" s="151" t="s">
        <v>185</v>
      </c>
      <c r="I16" s="152"/>
      <c r="J16" s="152"/>
      <c r="K16" s="133"/>
      <c r="L16" s="150"/>
      <c r="M16" s="155"/>
      <c r="N16" s="145"/>
    </row>
    <row r="17" spans="1:14" ht="12.75">
      <c r="A17" s="123" t="s">
        <v>13</v>
      </c>
      <c r="B17" s="126" t="s">
        <v>95</v>
      </c>
      <c r="C17" s="74" t="s">
        <v>222</v>
      </c>
      <c r="D17" s="129" t="s">
        <v>209</v>
      </c>
      <c r="E17" s="130"/>
      <c r="F17" s="130"/>
      <c r="G17" s="131">
        <v>74</v>
      </c>
      <c r="H17" s="134" t="s">
        <v>209</v>
      </c>
      <c r="I17" s="135"/>
      <c r="J17" s="135"/>
      <c r="K17" s="131">
        <v>58</v>
      </c>
      <c r="L17" s="148">
        <f>SUM(G17+K17)</f>
        <v>132</v>
      </c>
      <c r="M17" s="140">
        <f>MIN(L5:L70)/L17*C3</f>
        <v>5</v>
      </c>
      <c r="N17" s="143" t="s">
        <v>37</v>
      </c>
    </row>
    <row r="18" spans="1:14" ht="12.75">
      <c r="A18" s="124"/>
      <c r="B18" s="127"/>
      <c r="C18" s="75" t="s">
        <v>223</v>
      </c>
      <c r="D18" s="136" t="s">
        <v>194</v>
      </c>
      <c r="E18" s="137"/>
      <c r="F18" s="137"/>
      <c r="G18" s="132"/>
      <c r="H18" s="138" t="s">
        <v>224</v>
      </c>
      <c r="I18" s="139"/>
      <c r="J18" s="139"/>
      <c r="K18" s="132"/>
      <c r="L18" s="149"/>
      <c r="M18" s="141"/>
      <c r="N18" s="144"/>
    </row>
    <row r="19" spans="1:14" ht="12.75">
      <c r="A19" s="124"/>
      <c r="B19" s="127"/>
      <c r="C19" s="75" t="s">
        <v>225</v>
      </c>
      <c r="D19" s="136"/>
      <c r="E19" s="137"/>
      <c r="F19" s="137"/>
      <c r="G19" s="132"/>
      <c r="H19" s="138" t="s">
        <v>188</v>
      </c>
      <c r="I19" s="139"/>
      <c r="J19" s="139"/>
      <c r="K19" s="132"/>
      <c r="L19" s="149"/>
      <c r="M19" s="141"/>
      <c r="N19" s="144"/>
    </row>
    <row r="20" spans="1:14" ht="12.75">
      <c r="A20" s="124"/>
      <c r="B20" s="127"/>
      <c r="C20" s="75" t="s">
        <v>226</v>
      </c>
      <c r="D20" s="136" t="s">
        <v>195</v>
      </c>
      <c r="E20" s="137"/>
      <c r="F20" s="137"/>
      <c r="G20" s="132"/>
      <c r="H20" s="138" t="s">
        <v>186</v>
      </c>
      <c r="I20" s="139"/>
      <c r="J20" s="139"/>
      <c r="K20" s="132"/>
      <c r="L20" s="149"/>
      <c r="M20" s="141"/>
      <c r="N20" s="144"/>
    </row>
    <row r="21" spans="1:14" ht="12.75">
      <c r="A21" s="124"/>
      <c r="B21" s="127"/>
      <c r="C21" s="75" t="s">
        <v>227</v>
      </c>
      <c r="D21" s="136" t="s">
        <v>185</v>
      </c>
      <c r="E21" s="137"/>
      <c r="F21" s="137"/>
      <c r="G21" s="132"/>
      <c r="H21" s="138"/>
      <c r="I21" s="139"/>
      <c r="J21" s="139"/>
      <c r="K21" s="132"/>
      <c r="L21" s="149"/>
      <c r="M21" s="141"/>
      <c r="N21" s="144"/>
    </row>
    <row r="22" spans="1:14" ht="13.5" thickBot="1">
      <c r="A22" s="125"/>
      <c r="B22" s="128"/>
      <c r="C22" s="76" t="s">
        <v>228</v>
      </c>
      <c r="D22" s="146"/>
      <c r="E22" s="147"/>
      <c r="F22" s="147"/>
      <c r="G22" s="133"/>
      <c r="H22" s="151"/>
      <c r="I22" s="152"/>
      <c r="J22" s="152"/>
      <c r="K22" s="133"/>
      <c r="L22" s="150"/>
      <c r="M22" s="142"/>
      <c r="N22" s="145"/>
    </row>
    <row r="23" spans="1:14" ht="12.75">
      <c r="A23" s="162" t="s">
        <v>17</v>
      </c>
      <c r="B23" s="165" t="s">
        <v>93</v>
      </c>
      <c r="C23" s="72" t="s">
        <v>256</v>
      </c>
      <c r="D23" s="168" t="s">
        <v>185</v>
      </c>
      <c r="E23" s="169"/>
      <c r="F23" s="169"/>
      <c r="G23" s="170">
        <v>72</v>
      </c>
      <c r="H23" s="173"/>
      <c r="I23" s="174"/>
      <c r="J23" s="174"/>
      <c r="K23" s="170">
        <v>62</v>
      </c>
      <c r="L23" s="177">
        <f>SUM(G23+K23)</f>
        <v>134</v>
      </c>
      <c r="M23" s="180">
        <f>MIN(L5:L70)/L23*C3</f>
        <v>4.925373134328358</v>
      </c>
      <c r="N23" s="183">
        <v>4</v>
      </c>
    </row>
    <row r="24" spans="1:14" ht="12.75">
      <c r="A24" s="163"/>
      <c r="B24" s="166"/>
      <c r="C24" s="71" t="s">
        <v>257</v>
      </c>
      <c r="D24" s="158" t="s">
        <v>194</v>
      </c>
      <c r="E24" s="159"/>
      <c r="F24" s="159"/>
      <c r="G24" s="171"/>
      <c r="H24" s="160"/>
      <c r="I24" s="161"/>
      <c r="J24" s="161"/>
      <c r="K24" s="171"/>
      <c r="L24" s="178"/>
      <c r="M24" s="181"/>
      <c r="N24" s="184"/>
    </row>
    <row r="25" spans="1:14" ht="12.75">
      <c r="A25" s="163"/>
      <c r="B25" s="166"/>
      <c r="C25" s="71" t="s">
        <v>258</v>
      </c>
      <c r="D25" s="158" t="s">
        <v>185</v>
      </c>
      <c r="E25" s="159"/>
      <c r="F25" s="159"/>
      <c r="G25" s="171"/>
      <c r="H25" s="160"/>
      <c r="I25" s="161"/>
      <c r="J25" s="161"/>
      <c r="K25" s="171"/>
      <c r="L25" s="178"/>
      <c r="M25" s="181"/>
      <c r="N25" s="184"/>
    </row>
    <row r="26" spans="1:14" ht="12.75">
      <c r="A26" s="163"/>
      <c r="B26" s="166"/>
      <c r="C26" s="71" t="s">
        <v>259</v>
      </c>
      <c r="D26" s="158" t="s">
        <v>185</v>
      </c>
      <c r="E26" s="159"/>
      <c r="F26" s="159"/>
      <c r="G26" s="171"/>
      <c r="H26" s="160" t="s">
        <v>195</v>
      </c>
      <c r="I26" s="161"/>
      <c r="J26" s="161"/>
      <c r="K26" s="171"/>
      <c r="L26" s="178"/>
      <c r="M26" s="181"/>
      <c r="N26" s="184"/>
    </row>
    <row r="27" spans="1:14" ht="12.75">
      <c r="A27" s="163"/>
      <c r="B27" s="166"/>
      <c r="C27" s="71" t="s">
        <v>260</v>
      </c>
      <c r="D27" s="158" t="s">
        <v>186</v>
      </c>
      <c r="E27" s="159"/>
      <c r="F27" s="159"/>
      <c r="G27" s="171"/>
      <c r="H27" s="160" t="s">
        <v>188</v>
      </c>
      <c r="I27" s="161"/>
      <c r="J27" s="161"/>
      <c r="K27" s="171"/>
      <c r="L27" s="178"/>
      <c r="M27" s="181"/>
      <c r="N27" s="184"/>
    </row>
    <row r="28" spans="1:14" ht="13.5" thickBot="1">
      <c r="A28" s="164"/>
      <c r="B28" s="167"/>
      <c r="C28" s="73" t="s">
        <v>261</v>
      </c>
      <c r="D28" s="175" t="s">
        <v>185</v>
      </c>
      <c r="E28" s="176"/>
      <c r="F28" s="176"/>
      <c r="G28" s="172"/>
      <c r="H28" s="156" t="s">
        <v>195</v>
      </c>
      <c r="I28" s="157"/>
      <c r="J28" s="157"/>
      <c r="K28" s="172"/>
      <c r="L28" s="179"/>
      <c r="M28" s="182"/>
      <c r="N28" s="185"/>
    </row>
    <row r="29" spans="1:14" ht="12.75">
      <c r="A29" s="162" t="s">
        <v>19</v>
      </c>
      <c r="B29" s="165" t="s">
        <v>25</v>
      </c>
      <c r="C29" s="72" t="s">
        <v>229</v>
      </c>
      <c r="D29" s="168" t="s">
        <v>185</v>
      </c>
      <c r="E29" s="169"/>
      <c r="F29" s="169"/>
      <c r="G29" s="170">
        <v>28</v>
      </c>
      <c r="H29" s="173"/>
      <c r="I29" s="174"/>
      <c r="J29" s="174"/>
      <c r="K29" s="170">
        <v>112</v>
      </c>
      <c r="L29" s="177">
        <f>SUM(G29+K29)</f>
        <v>140</v>
      </c>
      <c r="M29" s="180">
        <f>MIN(L5:L70)/L29*C3</f>
        <v>4.714285714285714</v>
      </c>
      <c r="N29" s="183">
        <v>5</v>
      </c>
    </row>
    <row r="30" spans="1:14" ht="12.75">
      <c r="A30" s="163"/>
      <c r="B30" s="166"/>
      <c r="C30" s="71" t="s">
        <v>230</v>
      </c>
      <c r="D30" s="158"/>
      <c r="E30" s="159"/>
      <c r="F30" s="159"/>
      <c r="G30" s="171"/>
      <c r="H30" s="160" t="s">
        <v>185</v>
      </c>
      <c r="I30" s="161"/>
      <c r="J30" s="161"/>
      <c r="K30" s="171"/>
      <c r="L30" s="178"/>
      <c r="M30" s="181"/>
      <c r="N30" s="184"/>
    </row>
    <row r="31" spans="1:14" ht="12.75">
      <c r="A31" s="163"/>
      <c r="B31" s="166"/>
      <c r="C31" s="71" t="s">
        <v>231</v>
      </c>
      <c r="D31" s="158" t="s">
        <v>194</v>
      </c>
      <c r="E31" s="159"/>
      <c r="F31" s="159"/>
      <c r="G31" s="171"/>
      <c r="H31" s="160" t="s">
        <v>195</v>
      </c>
      <c r="I31" s="161"/>
      <c r="J31" s="161"/>
      <c r="K31" s="171"/>
      <c r="L31" s="178"/>
      <c r="M31" s="181"/>
      <c r="N31" s="184"/>
    </row>
    <row r="32" spans="1:14" ht="12.75">
      <c r="A32" s="163"/>
      <c r="B32" s="166"/>
      <c r="C32" s="71" t="s">
        <v>232</v>
      </c>
      <c r="D32" s="158"/>
      <c r="E32" s="159"/>
      <c r="F32" s="159"/>
      <c r="G32" s="171"/>
      <c r="H32" s="160" t="s">
        <v>186</v>
      </c>
      <c r="I32" s="161"/>
      <c r="J32" s="161"/>
      <c r="K32" s="171"/>
      <c r="L32" s="178"/>
      <c r="M32" s="181"/>
      <c r="N32" s="184"/>
    </row>
    <row r="33" spans="1:14" ht="12.75">
      <c r="A33" s="163"/>
      <c r="B33" s="166"/>
      <c r="C33" s="71" t="s">
        <v>233</v>
      </c>
      <c r="D33" s="158" t="s">
        <v>188</v>
      </c>
      <c r="E33" s="159"/>
      <c r="F33" s="159"/>
      <c r="G33" s="171"/>
      <c r="H33" s="160" t="s">
        <v>189</v>
      </c>
      <c r="I33" s="161"/>
      <c r="J33" s="161"/>
      <c r="K33" s="171"/>
      <c r="L33" s="178"/>
      <c r="M33" s="181"/>
      <c r="N33" s="184"/>
    </row>
    <row r="34" spans="1:14" ht="13.5" thickBot="1">
      <c r="A34" s="164"/>
      <c r="B34" s="167"/>
      <c r="C34" s="73" t="s">
        <v>234</v>
      </c>
      <c r="D34" s="175" t="s">
        <v>235</v>
      </c>
      <c r="E34" s="176"/>
      <c r="F34" s="176"/>
      <c r="G34" s="172"/>
      <c r="H34" s="156" t="s">
        <v>194</v>
      </c>
      <c r="I34" s="157"/>
      <c r="J34" s="157"/>
      <c r="K34" s="172"/>
      <c r="L34" s="179"/>
      <c r="M34" s="182"/>
      <c r="N34" s="185"/>
    </row>
    <row r="35" spans="1:14" ht="12.75">
      <c r="A35" s="162" t="s">
        <v>21</v>
      </c>
      <c r="B35" s="165" t="s">
        <v>82</v>
      </c>
      <c r="C35" s="72" t="s">
        <v>210</v>
      </c>
      <c r="D35" s="168" t="s">
        <v>185</v>
      </c>
      <c r="E35" s="169"/>
      <c r="F35" s="169"/>
      <c r="G35" s="170">
        <v>42</v>
      </c>
      <c r="H35" s="173" t="s">
        <v>185</v>
      </c>
      <c r="I35" s="174"/>
      <c r="J35" s="174"/>
      <c r="K35" s="170">
        <v>104</v>
      </c>
      <c r="L35" s="177">
        <f>SUM(G35+K35)</f>
        <v>146</v>
      </c>
      <c r="M35" s="180">
        <f>MIN(L5:L70)/L35*C3</f>
        <v>4.520547945205479</v>
      </c>
      <c r="N35" s="183">
        <v>6</v>
      </c>
    </row>
    <row r="36" spans="1:14" ht="12.75">
      <c r="A36" s="163"/>
      <c r="B36" s="166"/>
      <c r="C36" s="71" t="s">
        <v>211</v>
      </c>
      <c r="D36" s="158" t="s">
        <v>188</v>
      </c>
      <c r="E36" s="159"/>
      <c r="F36" s="159"/>
      <c r="G36" s="171"/>
      <c r="H36" s="160" t="s">
        <v>209</v>
      </c>
      <c r="I36" s="161"/>
      <c r="J36" s="161"/>
      <c r="K36" s="171"/>
      <c r="L36" s="178"/>
      <c r="M36" s="181"/>
      <c r="N36" s="184"/>
    </row>
    <row r="37" spans="1:14" ht="12.75">
      <c r="A37" s="163"/>
      <c r="B37" s="166"/>
      <c r="C37" s="71" t="s">
        <v>212</v>
      </c>
      <c r="D37" s="158" t="s">
        <v>185</v>
      </c>
      <c r="E37" s="159"/>
      <c r="F37" s="159"/>
      <c r="G37" s="171"/>
      <c r="H37" s="160" t="s">
        <v>195</v>
      </c>
      <c r="I37" s="161"/>
      <c r="J37" s="161"/>
      <c r="K37" s="171"/>
      <c r="L37" s="178"/>
      <c r="M37" s="181"/>
      <c r="N37" s="184"/>
    </row>
    <row r="38" spans="1:14" ht="12.75">
      <c r="A38" s="163"/>
      <c r="B38" s="166"/>
      <c r="C38" s="71" t="s">
        <v>213</v>
      </c>
      <c r="D38" s="158"/>
      <c r="E38" s="159"/>
      <c r="F38" s="159"/>
      <c r="G38" s="171"/>
      <c r="H38" s="160" t="s">
        <v>195</v>
      </c>
      <c r="I38" s="161"/>
      <c r="J38" s="161"/>
      <c r="K38" s="171"/>
      <c r="L38" s="178"/>
      <c r="M38" s="181"/>
      <c r="N38" s="184"/>
    </row>
    <row r="39" spans="1:14" ht="12.75">
      <c r="A39" s="163"/>
      <c r="B39" s="166"/>
      <c r="C39" s="71" t="s">
        <v>214</v>
      </c>
      <c r="D39" s="158" t="s">
        <v>185</v>
      </c>
      <c r="E39" s="159"/>
      <c r="F39" s="159"/>
      <c r="G39" s="171"/>
      <c r="H39" s="160" t="s">
        <v>188</v>
      </c>
      <c r="I39" s="161"/>
      <c r="J39" s="161"/>
      <c r="K39" s="171"/>
      <c r="L39" s="178"/>
      <c r="M39" s="181"/>
      <c r="N39" s="184"/>
    </row>
    <row r="40" spans="1:14" ht="13.5" thickBot="1">
      <c r="A40" s="164"/>
      <c r="B40" s="167"/>
      <c r="C40" s="73" t="s">
        <v>215</v>
      </c>
      <c r="D40" s="175" t="s">
        <v>185</v>
      </c>
      <c r="E40" s="176"/>
      <c r="F40" s="176"/>
      <c r="G40" s="172"/>
      <c r="H40" s="156" t="s">
        <v>185</v>
      </c>
      <c r="I40" s="157"/>
      <c r="J40" s="157"/>
      <c r="K40" s="172"/>
      <c r="L40" s="179"/>
      <c r="M40" s="182"/>
      <c r="N40" s="185"/>
    </row>
    <row r="41" spans="1:14" ht="12.75">
      <c r="A41" s="162" t="s">
        <v>24</v>
      </c>
      <c r="B41" s="165" t="s">
        <v>7</v>
      </c>
      <c r="C41" s="72" t="s">
        <v>184</v>
      </c>
      <c r="D41" s="168" t="s">
        <v>185</v>
      </c>
      <c r="E41" s="169"/>
      <c r="F41" s="169"/>
      <c r="G41" s="170">
        <v>54</v>
      </c>
      <c r="H41" s="173" t="s">
        <v>186</v>
      </c>
      <c r="I41" s="174"/>
      <c r="J41" s="174"/>
      <c r="K41" s="170">
        <v>110</v>
      </c>
      <c r="L41" s="177">
        <f>SUM(G41+K41)</f>
        <v>164</v>
      </c>
      <c r="M41" s="180">
        <f>MIN(L5:L70)/L41*C3</f>
        <v>4.024390243902439</v>
      </c>
      <c r="N41" s="183">
        <v>7</v>
      </c>
    </row>
    <row r="42" spans="1:14" ht="12.75">
      <c r="A42" s="163"/>
      <c r="B42" s="166"/>
      <c r="C42" s="71" t="s">
        <v>187</v>
      </c>
      <c r="D42" s="158" t="s">
        <v>188</v>
      </c>
      <c r="E42" s="159"/>
      <c r="F42" s="159"/>
      <c r="G42" s="171"/>
      <c r="H42" s="160" t="s">
        <v>189</v>
      </c>
      <c r="I42" s="161"/>
      <c r="J42" s="161"/>
      <c r="K42" s="171"/>
      <c r="L42" s="178"/>
      <c r="M42" s="181"/>
      <c r="N42" s="184"/>
    </row>
    <row r="43" spans="1:14" ht="12.75">
      <c r="A43" s="163"/>
      <c r="B43" s="166"/>
      <c r="C43" s="71" t="s">
        <v>190</v>
      </c>
      <c r="D43" s="158" t="s">
        <v>185</v>
      </c>
      <c r="E43" s="159"/>
      <c r="F43" s="159"/>
      <c r="G43" s="171"/>
      <c r="H43" s="160"/>
      <c r="I43" s="161"/>
      <c r="J43" s="161"/>
      <c r="K43" s="171"/>
      <c r="L43" s="178"/>
      <c r="M43" s="181"/>
      <c r="N43" s="184"/>
    </row>
    <row r="44" spans="1:14" ht="12.75">
      <c r="A44" s="163"/>
      <c r="B44" s="166"/>
      <c r="C44" s="71" t="s">
        <v>191</v>
      </c>
      <c r="D44" s="158" t="s">
        <v>186</v>
      </c>
      <c r="E44" s="159"/>
      <c r="F44" s="159"/>
      <c r="G44" s="171"/>
      <c r="H44" s="160" t="s">
        <v>186</v>
      </c>
      <c r="I44" s="161"/>
      <c r="J44" s="161"/>
      <c r="K44" s="171"/>
      <c r="L44" s="178"/>
      <c r="M44" s="181"/>
      <c r="N44" s="184"/>
    </row>
    <row r="45" spans="1:14" ht="12.75">
      <c r="A45" s="163"/>
      <c r="B45" s="166"/>
      <c r="C45" s="71" t="s">
        <v>192</v>
      </c>
      <c r="D45" s="158"/>
      <c r="E45" s="159"/>
      <c r="F45" s="159"/>
      <c r="G45" s="171"/>
      <c r="H45" s="160"/>
      <c r="I45" s="161"/>
      <c r="J45" s="161"/>
      <c r="K45" s="171"/>
      <c r="L45" s="178"/>
      <c r="M45" s="181"/>
      <c r="N45" s="184"/>
    </row>
    <row r="46" spans="1:14" ht="13.5" thickBot="1">
      <c r="A46" s="164"/>
      <c r="B46" s="167"/>
      <c r="C46" s="73" t="s">
        <v>193</v>
      </c>
      <c r="D46" s="175" t="s">
        <v>194</v>
      </c>
      <c r="E46" s="176"/>
      <c r="F46" s="176"/>
      <c r="G46" s="172"/>
      <c r="H46" s="156" t="s">
        <v>195</v>
      </c>
      <c r="I46" s="157"/>
      <c r="J46" s="157"/>
      <c r="K46" s="172"/>
      <c r="L46" s="179"/>
      <c r="M46" s="182"/>
      <c r="N46" s="185"/>
    </row>
    <row r="47" spans="1:14" ht="12.75">
      <c r="A47" s="162" t="s">
        <v>27</v>
      </c>
      <c r="B47" s="165" t="s">
        <v>96</v>
      </c>
      <c r="C47" s="72" t="s">
        <v>216</v>
      </c>
      <c r="D47" s="168" t="s">
        <v>185</v>
      </c>
      <c r="E47" s="169"/>
      <c r="F47" s="169"/>
      <c r="G47" s="170">
        <v>82</v>
      </c>
      <c r="H47" s="173"/>
      <c r="I47" s="174"/>
      <c r="J47" s="174"/>
      <c r="K47" s="170">
        <v>94</v>
      </c>
      <c r="L47" s="177">
        <f>SUM(G47+K47)</f>
        <v>176</v>
      </c>
      <c r="M47" s="186">
        <f>MIN(L5:L70)/L47*C3</f>
        <v>3.75</v>
      </c>
      <c r="N47" s="183">
        <v>8</v>
      </c>
    </row>
    <row r="48" spans="1:14" ht="12.75">
      <c r="A48" s="163"/>
      <c r="B48" s="166"/>
      <c r="C48" s="71" t="s">
        <v>217</v>
      </c>
      <c r="D48" s="158" t="s">
        <v>185</v>
      </c>
      <c r="E48" s="159"/>
      <c r="F48" s="159"/>
      <c r="G48" s="171"/>
      <c r="H48" s="160" t="s">
        <v>185</v>
      </c>
      <c r="I48" s="161"/>
      <c r="J48" s="161"/>
      <c r="K48" s="171"/>
      <c r="L48" s="178"/>
      <c r="M48" s="187"/>
      <c r="N48" s="184"/>
    </row>
    <row r="49" spans="1:14" ht="12.75">
      <c r="A49" s="163"/>
      <c r="B49" s="166"/>
      <c r="C49" s="71" t="s">
        <v>218</v>
      </c>
      <c r="D49" s="158" t="s">
        <v>186</v>
      </c>
      <c r="E49" s="159"/>
      <c r="F49" s="159"/>
      <c r="G49" s="171"/>
      <c r="H49" s="160" t="s">
        <v>203</v>
      </c>
      <c r="I49" s="161"/>
      <c r="J49" s="161"/>
      <c r="K49" s="171"/>
      <c r="L49" s="178"/>
      <c r="M49" s="187"/>
      <c r="N49" s="184"/>
    </row>
    <row r="50" spans="1:14" ht="12.75">
      <c r="A50" s="163"/>
      <c r="B50" s="166"/>
      <c r="C50" s="71" t="s">
        <v>219</v>
      </c>
      <c r="D50" s="158" t="s">
        <v>194</v>
      </c>
      <c r="E50" s="159"/>
      <c r="F50" s="159"/>
      <c r="G50" s="171"/>
      <c r="H50" s="160" t="s">
        <v>195</v>
      </c>
      <c r="I50" s="161"/>
      <c r="J50" s="161"/>
      <c r="K50" s="171"/>
      <c r="L50" s="178"/>
      <c r="M50" s="187"/>
      <c r="N50" s="184"/>
    </row>
    <row r="51" spans="1:14" ht="12.75">
      <c r="A51" s="163"/>
      <c r="B51" s="166"/>
      <c r="C51" s="71" t="s">
        <v>220</v>
      </c>
      <c r="D51" s="158" t="s">
        <v>186</v>
      </c>
      <c r="E51" s="159"/>
      <c r="F51" s="159"/>
      <c r="G51" s="171"/>
      <c r="H51" s="160" t="s">
        <v>186</v>
      </c>
      <c r="I51" s="161"/>
      <c r="J51" s="161"/>
      <c r="K51" s="171"/>
      <c r="L51" s="178"/>
      <c r="M51" s="187"/>
      <c r="N51" s="184"/>
    </row>
    <row r="52" spans="1:14" ht="13.5" thickBot="1">
      <c r="A52" s="164"/>
      <c r="B52" s="167"/>
      <c r="C52" s="73" t="s">
        <v>221</v>
      </c>
      <c r="D52" s="175" t="s">
        <v>185</v>
      </c>
      <c r="E52" s="176"/>
      <c r="F52" s="176"/>
      <c r="G52" s="172"/>
      <c r="H52" s="156" t="s">
        <v>188</v>
      </c>
      <c r="I52" s="157"/>
      <c r="J52" s="157"/>
      <c r="K52" s="172"/>
      <c r="L52" s="179"/>
      <c r="M52" s="188"/>
      <c r="N52" s="185"/>
    </row>
    <row r="53" spans="1:14" ht="12.75">
      <c r="A53" s="162" t="s">
        <v>29</v>
      </c>
      <c r="B53" s="165" t="s">
        <v>94</v>
      </c>
      <c r="C53" s="72" t="s">
        <v>248</v>
      </c>
      <c r="D53" s="168" t="s">
        <v>194</v>
      </c>
      <c r="E53" s="169"/>
      <c r="F53" s="169"/>
      <c r="G53" s="170">
        <v>98</v>
      </c>
      <c r="H53" s="173" t="s">
        <v>186</v>
      </c>
      <c r="I53" s="174"/>
      <c r="J53" s="174"/>
      <c r="K53" s="170">
        <v>120</v>
      </c>
      <c r="L53" s="177">
        <f>SUM(G53+K53)</f>
        <v>218</v>
      </c>
      <c r="M53" s="180">
        <f>MIN(L5:L70)/L53*C3</f>
        <v>3.0275229357798166</v>
      </c>
      <c r="N53" s="183">
        <v>9</v>
      </c>
    </row>
    <row r="54" spans="1:14" ht="12.75">
      <c r="A54" s="163"/>
      <c r="B54" s="166"/>
      <c r="C54" s="71" t="s">
        <v>249</v>
      </c>
      <c r="D54" s="158" t="s">
        <v>250</v>
      </c>
      <c r="E54" s="159"/>
      <c r="F54" s="159"/>
      <c r="G54" s="171"/>
      <c r="H54" s="160"/>
      <c r="I54" s="161"/>
      <c r="J54" s="161"/>
      <c r="K54" s="171"/>
      <c r="L54" s="178"/>
      <c r="M54" s="181"/>
      <c r="N54" s="184"/>
    </row>
    <row r="55" spans="1:14" ht="12.75">
      <c r="A55" s="163"/>
      <c r="B55" s="166"/>
      <c r="C55" s="71" t="s">
        <v>251</v>
      </c>
      <c r="D55" s="158" t="s">
        <v>186</v>
      </c>
      <c r="E55" s="159"/>
      <c r="F55" s="159"/>
      <c r="G55" s="171"/>
      <c r="H55" s="160" t="s">
        <v>195</v>
      </c>
      <c r="I55" s="161"/>
      <c r="J55" s="161"/>
      <c r="K55" s="171"/>
      <c r="L55" s="178"/>
      <c r="M55" s="181"/>
      <c r="N55" s="184"/>
    </row>
    <row r="56" spans="1:14" ht="12.75">
      <c r="A56" s="163"/>
      <c r="B56" s="166"/>
      <c r="C56" s="71" t="s">
        <v>252</v>
      </c>
      <c r="D56" s="158" t="s">
        <v>185</v>
      </c>
      <c r="E56" s="159"/>
      <c r="F56" s="159"/>
      <c r="G56" s="171"/>
      <c r="H56" s="160" t="s">
        <v>186</v>
      </c>
      <c r="I56" s="161"/>
      <c r="J56" s="161"/>
      <c r="K56" s="171"/>
      <c r="L56" s="178"/>
      <c r="M56" s="181"/>
      <c r="N56" s="184"/>
    </row>
    <row r="57" spans="1:14" ht="12.75">
      <c r="A57" s="163"/>
      <c r="B57" s="166"/>
      <c r="C57" s="71" t="s">
        <v>253</v>
      </c>
      <c r="D57" s="158" t="s">
        <v>186</v>
      </c>
      <c r="E57" s="159"/>
      <c r="F57" s="159"/>
      <c r="G57" s="171"/>
      <c r="H57" s="160" t="s">
        <v>186</v>
      </c>
      <c r="I57" s="161"/>
      <c r="J57" s="161"/>
      <c r="K57" s="171"/>
      <c r="L57" s="178"/>
      <c r="M57" s="181"/>
      <c r="N57" s="184"/>
    </row>
    <row r="58" spans="1:14" ht="13.5" thickBot="1">
      <c r="A58" s="164"/>
      <c r="B58" s="167"/>
      <c r="C58" s="73" t="s">
        <v>254</v>
      </c>
      <c r="D58" s="175" t="s">
        <v>255</v>
      </c>
      <c r="E58" s="176"/>
      <c r="F58" s="176"/>
      <c r="G58" s="172"/>
      <c r="H58" s="156" t="s">
        <v>195</v>
      </c>
      <c r="I58" s="157"/>
      <c r="J58" s="157"/>
      <c r="K58" s="172"/>
      <c r="L58" s="179"/>
      <c r="M58" s="182"/>
      <c r="N58" s="185"/>
    </row>
    <row r="59" spans="1:14" ht="12.75">
      <c r="A59" s="162" t="s">
        <v>33</v>
      </c>
      <c r="B59" s="165" t="s">
        <v>97</v>
      </c>
      <c r="C59" s="72" t="s">
        <v>236</v>
      </c>
      <c r="D59" s="168" t="s">
        <v>185</v>
      </c>
      <c r="E59" s="169"/>
      <c r="F59" s="169"/>
      <c r="G59" s="170">
        <v>82</v>
      </c>
      <c r="H59" s="173" t="s">
        <v>189</v>
      </c>
      <c r="I59" s="174"/>
      <c r="J59" s="174"/>
      <c r="K59" s="170">
        <v>140</v>
      </c>
      <c r="L59" s="177">
        <f>SUM(G59+K59)</f>
        <v>222</v>
      </c>
      <c r="M59" s="180">
        <f>MIN(L5:L70)/L59*C3</f>
        <v>2.9729729729729732</v>
      </c>
      <c r="N59" s="183">
        <v>10</v>
      </c>
    </row>
    <row r="60" spans="1:14" ht="12.75">
      <c r="A60" s="163"/>
      <c r="B60" s="166"/>
      <c r="C60" s="71" t="s">
        <v>237</v>
      </c>
      <c r="D60" s="158" t="s">
        <v>194</v>
      </c>
      <c r="E60" s="159"/>
      <c r="F60" s="159"/>
      <c r="G60" s="171"/>
      <c r="H60" s="160" t="s">
        <v>195</v>
      </c>
      <c r="I60" s="161"/>
      <c r="J60" s="161"/>
      <c r="K60" s="171"/>
      <c r="L60" s="178"/>
      <c r="M60" s="181"/>
      <c r="N60" s="184"/>
    </row>
    <row r="61" spans="1:14" ht="12.75">
      <c r="A61" s="163"/>
      <c r="B61" s="166"/>
      <c r="C61" s="71" t="s">
        <v>238</v>
      </c>
      <c r="D61" s="158" t="s">
        <v>195</v>
      </c>
      <c r="E61" s="159"/>
      <c r="F61" s="159"/>
      <c r="G61" s="171"/>
      <c r="H61" s="160" t="s">
        <v>195</v>
      </c>
      <c r="I61" s="161"/>
      <c r="J61" s="161"/>
      <c r="K61" s="171"/>
      <c r="L61" s="178"/>
      <c r="M61" s="181"/>
      <c r="N61" s="184"/>
    </row>
    <row r="62" spans="1:14" ht="12.75">
      <c r="A62" s="163"/>
      <c r="B62" s="166"/>
      <c r="C62" s="71" t="s">
        <v>239</v>
      </c>
      <c r="D62" s="158"/>
      <c r="E62" s="159"/>
      <c r="F62" s="159"/>
      <c r="G62" s="171"/>
      <c r="H62" s="160"/>
      <c r="I62" s="161"/>
      <c r="J62" s="161"/>
      <c r="K62" s="171"/>
      <c r="L62" s="178"/>
      <c r="M62" s="181"/>
      <c r="N62" s="184"/>
    </row>
    <row r="63" spans="1:14" ht="12.75">
      <c r="A63" s="163"/>
      <c r="B63" s="166"/>
      <c r="C63" s="71" t="s">
        <v>240</v>
      </c>
      <c r="D63" s="158" t="s">
        <v>195</v>
      </c>
      <c r="E63" s="159"/>
      <c r="F63" s="159"/>
      <c r="G63" s="171"/>
      <c r="H63" s="160" t="s">
        <v>195</v>
      </c>
      <c r="I63" s="161"/>
      <c r="J63" s="161"/>
      <c r="K63" s="171"/>
      <c r="L63" s="178"/>
      <c r="M63" s="181"/>
      <c r="N63" s="184"/>
    </row>
    <row r="64" spans="1:14" ht="13.5" thickBot="1">
      <c r="A64" s="164"/>
      <c r="B64" s="167"/>
      <c r="C64" s="73" t="s">
        <v>241</v>
      </c>
      <c r="D64" s="175"/>
      <c r="E64" s="176"/>
      <c r="F64" s="176"/>
      <c r="G64" s="172"/>
      <c r="H64" s="156" t="s">
        <v>185</v>
      </c>
      <c r="I64" s="157"/>
      <c r="J64" s="157"/>
      <c r="K64" s="172"/>
      <c r="L64" s="179"/>
      <c r="M64" s="182"/>
      <c r="N64" s="185"/>
    </row>
    <row r="65" spans="1:14" ht="12.75">
      <c r="A65" s="162" t="s">
        <v>35</v>
      </c>
      <c r="B65" s="165" t="s">
        <v>14</v>
      </c>
      <c r="C65" s="72" t="s">
        <v>202</v>
      </c>
      <c r="D65" s="168" t="s">
        <v>186</v>
      </c>
      <c r="E65" s="169"/>
      <c r="F65" s="169"/>
      <c r="G65" s="170">
        <v>110</v>
      </c>
      <c r="H65" s="173" t="s">
        <v>203</v>
      </c>
      <c r="I65" s="174"/>
      <c r="J65" s="174"/>
      <c r="K65" s="170">
        <v>166</v>
      </c>
      <c r="L65" s="177">
        <f>SUM(G65+K65)</f>
        <v>276</v>
      </c>
      <c r="M65" s="180">
        <f>MIN(L5:L70)/L65*C3</f>
        <v>2.391304347826087</v>
      </c>
      <c r="N65" s="183">
        <v>11</v>
      </c>
    </row>
    <row r="66" spans="1:14" ht="12.75">
      <c r="A66" s="163"/>
      <c r="B66" s="166"/>
      <c r="C66" s="71" t="s">
        <v>204</v>
      </c>
      <c r="D66" s="158" t="s">
        <v>186</v>
      </c>
      <c r="E66" s="159"/>
      <c r="F66" s="159"/>
      <c r="G66" s="171"/>
      <c r="H66" s="160" t="s">
        <v>203</v>
      </c>
      <c r="I66" s="161"/>
      <c r="J66" s="161"/>
      <c r="K66" s="171"/>
      <c r="L66" s="178"/>
      <c r="M66" s="181"/>
      <c r="N66" s="184"/>
    </row>
    <row r="67" spans="1:14" ht="12.75">
      <c r="A67" s="163"/>
      <c r="B67" s="166"/>
      <c r="C67" s="71" t="s">
        <v>205</v>
      </c>
      <c r="D67" s="158" t="s">
        <v>195</v>
      </c>
      <c r="E67" s="159"/>
      <c r="F67" s="159"/>
      <c r="G67" s="171"/>
      <c r="H67" s="160" t="s">
        <v>195</v>
      </c>
      <c r="I67" s="161"/>
      <c r="J67" s="161"/>
      <c r="K67" s="171"/>
      <c r="L67" s="178"/>
      <c r="M67" s="181"/>
      <c r="N67" s="184"/>
    </row>
    <row r="68" spans="1:14" ht="12.75">
      <c r="A68" s="163"/>
      <c r="B68" s="166"/>
      <c r="C68" s="71" t="s">
        <v>206</v>
      </c>
      <c r="D68" s="158" t="s">
        <v>186</v>
      </c>
      <c r="E68" s="159"/>
      <c r="F68" s="159"/>
      <c r="G68" s="171"/>
      <c r="H68" s="160" t="s">
        <v>195</v>
      </c>
      <c r="I68" s="161"/>
      <c r="J68" s="161"/>
      <c r="K68" s="171"/>
      <c r="L68" s="178"/>
      <c r="M68" s="181"/>
      <c r="N68" s="184"/>
    </row>
    <row r="69" spans="1:14" ht="12.75">
      <c r="A69" s="163"/>
      <c r="B69" s="166"/>
      <c r="C69" s="71" t="s">
        <v>207</v>
      </c>
      <c r="D69" s="158" t="s">
        <v>185</v>
      </c>
      <c r="E69" s="159"/>
      <c r="F69" s="159"/>
      <c r="G69" s="171"/>
      <c r="H69" s="160" t="s">
        <v>186</v>
      </c>
      <c r="I69" s="161"/>
      <c r="J69" s="161"/>
      <c r="K69" s="171"/>
      <c r="L69" s="178"/>
      <c r="M69" s="181"/>
      <c r="N69" s="184"/>
    </row>
    <row r="70" spans="1:14" ht="13.5" thickBot="1">
      <c r="A70" s="164"/>
      <c r="B70" s="167"/>
      <c r="C70" s="73" t="s">
        <v>208</v>
      </c>
      <c r="D70" s="175" t="s">
        <v>185</v>
      </c>
      <c r="E70" s="176"/>
      <c r="F70" s="176"/>
      <c r="G70" s="172"/>
      <c r="H70" s="156" t="s">
        <v>209</v>
      </c>
      <c r="I70" s="157"/>
      <c r="J70" s="157"/>
      <c r="K70" s="172"/>
      <c r="L70" s="179"/>
      <c r="M70" s="182"/>
      <c r="N70" s="185"/>
    </row>
    <row r="72" spans="1:3" ht="12.75">
      <c r="A72" s="120" t="s">
        <v>267</v>
      </c>
      <c r="B72" s="120"/>
      <c r="C72" s="120"/>
    </row>
    <row r="73" spans="1:3" ht="12.75">
      <c r="A73" s="120" t="s">
        <v>268</v>
      </c>
      <c r="B73" s="120"/>
      <c r="C73" s="51" t="s">
        <v>269</v>
      </c>
    </row>
  </sheetData>
  <sheetProtection/>
  <mergeCells count="215">
    <mergeCell ref="A72:C72"/>
    <mergeCell ref="A73:B73"/>
    <mergeCell ref="L65:L70"/>
    <mergeCell ref="M65:M70"/>
    <mergeCell ref="A65:A70"/>
    <mergeCell ref="B65:B70"/>
    <mergeCell ref="N65:N70"/>
    <mergeCell ref="D66:F66"/>
    <mergeCell ref="H66:J66"/>
    <mergeCell ref="D67:F67"/>
    <mergeCell ref="H67:J67"/>
    <mergeCell ref="D65:F65"/>
    <mergeCell ref="G65:G70"/>
    <mergeCell ref="H65:J65"/>
    <mergeCell ref="A1:N1"/>
    <mergeCell ref="K65:K70"/>
    <mergeCell ref="H69:J69"/>
    <mergeCell ref="D70:F70"/>
    <mergeCell ref="H70:J70"/>
    <mergeCell ref="L59:L64"/>
    <mergeCell ref="M59:M64"/>
    <mergeCell ref="D68:F68"/>
    <mergeCell ref="H68:J68"/>
    <mergeCell ref="D69:F69"/>
    <mergeCell ref="N59:N64"/>
    <mergeCell ref="D60:F60"/>
    <mergeCell ref="H60:J60"/>
    <mergeCell ref="D61:F61"/>
    <mergeCell ref="H61:J61"/>
    <mergeCell ref="D62:F62"/>
    <mergeCell ref="H62:J62"/>
    <mergeCell ref="D63:F63"/>
    <mergeCell ref="H59:J59"/>
    <mergeCell ref="K59:K64"/>
    <mergeCell ref="A59:A64"/>
    <mergeCell ref="B59:B64"/>
    <mergeCell ref="D59:F59"/>
    <mergeCell ref="G59:G64"/>
    <mergeCell ref="H63:J63"/>
    <mergeCell ref="D64:F64"/>
    <mergeCell ref="H64:J64"/>
    <mergeCell ref="L53:L58"/>
    <mergeCell ref="K53:K58"/>
    <mergeCell ref="H57:J57"/>
    <mergeCell ref="H58:J58"/>
    <mergeCell ref="M53:M58"/>
    <mergeCell ref="N53:N58"/>
    <mergeCell ref="D54:F54"/>
    <mergeCell ref="H54:J54"/>
    <mergeCell ref="D55:F55"/>
    <mergeCell ref="H55:J55"/>
    <mergeCell ref="D56:F56"/>
    <mergeCell ref="H56:J56"/>
    <mergeCell ref="D57:F57"/>
    <mergeCell ref="H53:J53"/>
    <mergeCell ref="A53:A58"/>
    <mergeCell ref="B53:B58"/>
    <mergeCell ref="D53:F53"/>
    <mergeCell ref="G53:G58"/>
    <mergeCell ref="D58:F58"/>
    <mergeCell ref="L47:L52"/>
    <mergeCell ref="M47:M52"/>
    <mergeCell ref="N47:N52"/>
    <mergeCell ref="D48:F48"/>
    <mergeCell ref="H48:J48"/>
    <mergeCell ref="D49:F49"/>
    <mergeCell ref="H49:J49"/>
    <mergeCell ref="D50:F50"/>
    <mergeCell ref="H50:J50"/>
    <mergeCell ref="D51:F51"/>
    <mergeCell ref="A47:A52"/>
    <mergeCell ref="B47:B52"/>
    <mergeCell ref="D47:F47"/>
    <mergeCell ref="G47:G52"/>
    <mergeCell ref="H47:J47"/>
    <mergeCell ref="K47:K52"/>
    <mergeCell ref="H51:J51"/>
    <mergeCell ref="D52:F52"/>
    <mergeCell ref="H52:J52"/>
    <mergeCell ref="L41:L46"/>
    <mergeCell ref="M41:M46"/>
    <mergeCell ref="N41:N46"/>
    <mergeCell ref="D42:F42"/>
    <mergeCell ref="H42:J42"/>
    <mergeCell ref="D43:F43"/>
    <mergeCell ref="H43:J43"/>
    <mergeCell ref="D44:F44"/>
    <mergeCell ref="H44:J44"/>
    <mergeCell ref="D45:F45"/>
    <mergeCell ref="A41:A46"/>
    <mergeCell ref="B41:B46"/>
    <mergeCell ref="D41:F41"/>
    <mergeCell ref="G41:G46"/>
    <mergeCell ref="H41:J41"/>
    <mergeCell ref="K41:K46"/>
    <mergeCell ref="H45:J45"/>
    <mergeCell ref="D46:F46"/>
    <mergeCell ref="H46:J46"/>
    <mergeCell ref="L35:L40"/>
    <mergeCell ref="M35:M40"/>
    <mergeCell ref="N35:N40"/>
    <mergeCell ref="D36:F36"/>
    <mergeCell ref="H36:J36"/>
    <mergeCell ref="D37:F37"/>
    <mergeCell ref="H37:J37"/>
    <mergeCell ref="D38:F38"/>
    <mergeCell ref="H38:J38"/>
    <mergeCell ref="D39:F39"/>
    <mergeCell ref="A35:A40"/>
    <mergeCell ref="B35:B40"/>
    <mergeCell ref="D35:F35"/>
    <mergeCell ref="G35:G40"/>
    <mergeCell ref="K35:K40"/>
    <mergeCell ref="H39:J39"/>
    <mergeCell ref="D40:F40"/>
    <mergeCell ref="H40:J40"/>
    <mergeCell ref="D32:F32"/>
    <mergeCell ref="H32:J32"/>
    <mergeCell ref="D33:F33"/>
    <mergeCell ref="H35:J35"/>
    <mergeCell ref="D34:F34"/>
    <mergeCell ref="H34:J34"/>
    <mergeCell ref="A29:A34"/>
    <mergeCell ref="B29:B34"/>
    <mergeCell ref="D29:F29"/>
    <mergeCell ref="G29:G34"/>
    <mergeCell ref="D30:F30"/>
    <mergeCell ref="H30:J30"/>
    <mergeCell ref="D31:F31"/>
    <mergeCell ref="H31:J31"/>
    <mergeCell ref="N23:N28"/>
    <mergeCell ref="H29:J29"/>
    <mergeCell ref="K29:K34"/>
    <mergeCell ref="H33:J33"/>
    <mergeCell ref="L29:L34"/>
    <mergeCell ref="M29:M34"/>
    <mergeCell ref="N29:N34"/>
    <mergeCell ref="D24:F24"/>
    <mergeCell ref="H24:J24"/>
    <mergeCell ref="D25:F25"/>
    <mergeCell ref="H25:J25"/>
    <mergeCell ref="D26:F26"/>
    <mergeCell ref="H26:J26"/>
    <mergeCell ref="A23:A28"/>
    <mergeCell ref="B23:B28"/>
    <mergeCell ref="D23:F23"/>
    <mergeCell ref="G23:G28"/>
    <mergeCell ref="H23:J23"/>
    <mergeCell ref="D27:F27"/>
    <mergeCell ref="H27:J27"/>
    <mergeCell ref="D28:F28"/>
    <mergeCell ref="H28:J28"/>
    <mergeCell ref="K17:K22"/>
    <mergeCell ref="L17:L22"/>
    <mergeCell ref="M17:M22"/>
    <mergeCell ref="K23:K28"/>
    <mergeCell ref="L23:L28"/>
    <mergeCell ref="M23:M28"/>
    <mergeCell ref="N17:N22"/>
    <mergeCell ref="D18:F18"/>
    <mergeCell ref="H18:J18"/>
    <mergeCell ref="D19:F19"/>
    <mergeCell ref="H19:J19"/>
    <mergeCell ref="D20:F20"/>
    <mergeCell ref="H20:J20"/>
    <mergeCell ref="H16:J16"/>
    <mergeCell ref="A17:A22"/>
    <mergeCell ref="B17:B22"/>
    <mergeCell ref="D17:F17"/>
    <mergeCell ref="G17:G22"/>
    <mergeCell ref="H17:J17"/>
    <mergeCell ref="D21:F21"/>
    <mergeCell ref="H21:J21"/>
    <mergeCell ref="D22:F22"/>
    <mergeCell ref="H22:J22"/>
    <mergeCell ref="K11:K16"/>
    <mergeCell ref="L11:L16"/>
    <mergeCell ref="M11:M16"/>
    <mergeCell ref="N11:N16"/>
    <mergeCell ref="A11:A16"/>
    <mergeCell ref="B11:B16"/>
    <mergeCell ref="D11:F11"/>
    <mergeCell ref="G11:G16"/>
    <mergeCell ref="D15:F15"/>
    <mergeCell ref="D14:F14"/>
    <mergeCell ref="D12:F12"/>
    <mergeCell ref="D13:F13"/>
    <mergeCell ref="H15:J15"/>
    <mergeCell ref="D16:F16"/>
    <mergeCell ref="K5:K10"/>
    <mergeCell ref="L5:L10"/>
    <mergeCell ref="H14:J14"/>
    <mergeCell ref="D10:F10"/>
    <mergeCell ref="H10:J10"/>
    <mergeCell ref="H11:J11"/>
    <mergeCell ref="H12:J12"/>
    <mergeCell ref="H13:J13"/>
    <mergeCell ref="M5:M10"/>
    <mergeCell ref="N5:N10"/>
    <mergeCell ref="D6:F6"/>
    <mergeCell ref="H6:J6"/>
    <mergeCell ref="D7:F7"/>
    <mergeCell ref="H7:J7"/>
    <mergeCell ref="D8:F8"/>
    <mergeCell ref="H8:J8"/>
    <mergeCell ref="A3:B3"/>
    <mergeCell ref="D4:F4"/>
    <mergeCell ref="H4:J4"/>
    <mergeCell ref="A5:A10"/>
    <mergeCell ref="B5:B10"/>
    <mergeCell ref="D5:F5"/>
    <mergeCell ref="G5:G10"/>
    <mergeCell ref="H5:J5"/>
    <mergeCell ref="D9:F9"/>
    <mergeCell ref="H9:J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1">
      <selection activeCell="C5" sqref="C5:C10"/>
    </sheetView>
  </sheetViews>
  <sheetFormatPr defaultColWidth="9.00390625" defaultRowHeight="12.75"/>
  <cols>
    <col min="1" max="1" width="3.625" style="0" customWidth="1"/>
    <col min="2" max="2" width="36.125" style="0" customWidth="1"/>
    <col min="3" max="3" width="43.00390625" style="0" customWidth="1"/>
    <col min="4" max="4" width="16.75390625" style="0" customWidth="1"/>
    <col min="5" max="5" width="22.00390625" style="0" customWidth="1"/>
  </cols>
  <sheetData>
    <row r="1" spans="1:5" ht="15.75">
      <c r="A1" s="189" t="s">
        <v>272</v>
      </c>
      <c r="B1" s="189"/>
      <c r="C1" s="189"/>
      <c r="D1" s="189"/>
      <c r="E1" s="189"/>
    </row>
    <row r="2" spans="2:5" ht="18">
      <c r="B2" s="1"/>
      <c r="C2" s="1"/>
      <c r="D2" s="77"/>
      <c r="E2" s="77"/>
    </row>
    <row r="3" ht="13.5" thickBot="1">
      <c r="A3" s="81" t="s">
        <v>271</v>
      </c>
    </row>
    <row r="4" spans="1:5" s="5" customFormat="1" ht="45.75" customHeight="1" thickBot="1">
      <c r="A4" s="82" t="s">
        <v>1</v>
      </c>
      <c r="B4" s="82" t="s">
        <v>2</v>
      </c>
      <c r="C4" s="82" t="s">
        <v>183</v>
      </c>
      <c r="D4" s="82" t="s">
        <v>273</v>
      </c>
      <c r="E4" s="82" t="s">
        <v>50</v>
      </c>
    </row>
    <row r="5" spans="1:5" ht="15.75" customHeight="1">
      <c r="A5" s="190" t="s">
        <v>6</v>
      </c>
      <c r="B5" s="193" t="s">
        <v>25</v>
      </c>
      <c r="C5" s="86" t="s">
        <v>229</v>
      </c>
      <c r="D5" s="87">
        <v>3</v>
      </c>
      <c r="E5" s="143">
        <f>SUM(D5:D10)</f>
        <v>18</v>
      </c>
    </row>
    <row r="6" spans="1:5" ht="15.75" customHeight="1">
      <c r="A6" s="191"/>
      <c r="B6" s="194"/>
      <c r="C6" s="88" t="s">
        <v>230</v>
      </c>
      <c r="D6" s="89">
        <v>3</v>
      </c>
      <c r="E6" s="144"/>
    </row>
    <row r="7" spans="1:5" ht="15.75" customHeight="1">
      <c r="A7" s="191"/>
      <c r="B7" s="194"/>
      <c r="C7" s="88" t="s">
        <v>231</v>
      </c>
      <c r="D7" s="89">
        <v>3</v>
      </c>
      <c r="E7" s="144"/>
    </row>
    <row r="8" spans="1:5" ht="15.75" customHeight="1">
      <c r="A8" s="191"/>
      <c r="B8" s="194"/>
      <c r="C8" s="88" t="s">
        <v>232</v>
      </c>
      <c r="D8" s="89">
        <v>3</v>
      </c>
      <c r="E8" s="144"/>
    </row>
    <row r="9" spans="1:5" ht="15.75" customHeight="1">
      <c r="A9" s="191"/>
      <c r="B9" s="194"/>
      <c r="C9" s="88" t="s">
        <v>233</v>
      </c>
      <c r="D9" s="89">
        <v>3</v>
      </c>
      <c r="E9" s="144"/>
    </row>
    <row r="10" spans="1:5" ht="15.75" customHeight="1" thickBot="1">
      <c r="A10" s="192"/>
      <c r="B10" s="195"/>
      <c r="C10" s="90" t="s">
        <v>234</v>
      </c>
      <c r="D10" s="91">
        <v>3</v>
      </c>
      <c r="E10" s="145"/>
    </row>
    <row r="11" spans="1:5" ht="15.75" customHeight="1">
      <c r="A11" s="190" t="s">
        <v>9</v>
      </c>
      <c r="B11" s="193" t="s">
        <v>93</v>
      </c>
      <c r="C11" s="86" t="s">
        <v>256</v>
      </c>
      <c r="D11" s="87">
        <v>3</v>
      </c>
      <c r="E11" s="143">
        <f>SUM(D11:D16)</f>
        <v>18</v>
      </c>
    </row>
    <row r="12" spans="1:5" ht="15.75" customHeight="1">
      <c r="A12" s="191"/>
      <c r="B12" s="194"/>
      <c r="C12" s="88" t="s">
        <v>257</v>
      </c>
      <c r="D12" s="89">
        <v>3</v>
      </c>
      <c r="E12" s="144"/>
    </row>
    <row r="13" spans="1:5" ht="15.75" customHeight="1">
      <c r="A13" s="191"/>
      <c r="B13" s="194"/>
      <c r="C13" s="88" t="s">
        <v>258</v>
      </c>
      <c r="D13" s="89">
        <v>3</v>
      </c>
      <c r="E13" s="144"/>
    </row>
    <row r="14" spans="1:5" ht="15.75" customHeight="1">
      <c r="A14" s="191"/>
      <c r="B14" s="194"/>
      <c r="C14" s="88" t="s">
        <v>259</v>
      </c>
      <c r="D14" s="89">
        <v>3</v>
      </c>
      <c r="E14" s="144"/>
    </row>
    <row r="15" spans="1:5" ht="15.75" customHeight="1">
      <c r="A15" s="191"/>
      <c r="B15" s="194"/>
      <c r="C15" s="88" t="s">
        <v>260</v>
      </c>
      <c r="D15" s="89">
        <v>3</v>
      </c>
      <c r="E15" s="144"/>
    </row>
    <row r="16" spans="1:5" ht="15.75" customHeight="1" thickBot="1">
      <c r="A16" s="192"/>
      <c r="B16" s="195"/>
      <c r="C16" s="90" t="s">
        <v>261</v>
      </c>
      <c r="D16" s="91">
        <v>3</v>
      </c>
      <c r="E16" s="145"/>
    </row>
    <row r="17" spans="1:5" ht="15.75" customHeight="1">
      <c r="A17" s="190" t="s">
        <v>13</v>
      </c>
      <c r="B17" s="193" t="s">
        <v>10</v>
      </c>
      <c r="C17" s="86" t="s">
        <v>196</v>
      </c>
      <c r="D17" s="87">
        <v>2</v>
      </c>
      <c r="E17" s="143">
        <f>SUM(D17:D22)</f>
        <v>16</v>
      </c>
    </row>
    <row r="18" spans="1:5" ht="15.75" customHeight="1">
      <c r="A18" s="191"/>
      <c r="B18" s="194"/>
      <c r="C18" s="88" t="s">
        <v>197</v>
      </c>
      <c r="D18" s="89">
        <v>3</v>
      </c>
      <c r="E18" s="144"/>
    </row>
    <row r="19" spans="1:5" ht="15.75" customHeight="1">
      <c r="A19" s="191"/>
      <c r="B19" s="194"/>
      <c r="C19" s="88" t="s">
        <v>198</v>
      </c>
      <c r="D19" s="89">
        <v>3</v>
      </c>
      <c r="E19" s="144"/>
    </row>
    <row r="20" spans="1:5" ht="15.75" customHeight="1">
      <c r="A20" s="191"/>
      <c r="B20" s="194"/>
      <c r="C20" s="88" t="s">
        <v>199</v>
      </c>
      <c r="D20" s="89">
        <v>3</v>
      </c>
      <c r="E20" s="144"/>
    </row>
    <row r="21" spans="1:5" ht="15.75" customHeight="1">
      <c r="A21" s="191"/>
      <c r="B21" s="194"/>
      <c r="C21" s="88" t="s">
        <v>200</v>
      </c>
      <c r="D21" s="89">
        <v>2</v>
      </c>
      <c r="E21" s="144"/>
    </row>
    <row r="22" spans="1:5" ht="15.75" customHeight="1" thickBot="1">
      <c r="A22" s="192"/>
      <c r="B22" s="195"/>
      <c r="C22" s="90" t="s">
        <v>201</v>
      </c>
      <c r="D22" s="91">
        <v>3</v>
      </c>
      <c r="E22" s="145"/>
    </row>
    <row r="23" spans="1:5" ht="15.75" customHeight="1">
      <c r="A23" s="196" t="s">
        <v>17</v>
      </c>
      <c r="B23" s="199" t="s">
        <v>82</v>
      </c>
      <c r="C23" s="78" t="s">
        <v>210</v>
      </c>
      <c r="D23" s="83">
        <v>3</v>
      </c>
      <c r="E23" s="183">
        <f>SUM(D23:D28)</f>
        <v>16</v>
      </c>
    </row>
    <row r="24" spans="1:5" ht="15.75" customHeight="1">
      <c r="A24" s="197"/>
      <c r="B24" s="200"/>
      <c r="C24" s="79" t="s">
        <v>211</v>
      </c>
      <c r="D24" s="84">
        <v>3</v>
      </c>
      <c r="E24" s="184"/>
    </row>
    <row r="25" spans="1:5" ht="15.75" customHeight="1">
      <c r="A25" s="197"/>
      <c r="B25" s="200"/>
      <c r="C25" s="79" t="s">
        <v>212</v>
      </c>
      <c r="D25" s="84">
        <v>3</v>
      </c>
      <c r="E25" s="184"/>
    </row>
    <row r="26" spans="1:5" ht="15.75" customHeight="1">
      <c r="A26" s="197"/>
      <c r="B26" s="200"/>
      <c r="C26" s="79" t="s">
        <v>213</v>
      </c>
      <c r="D26" s="84">
        <v>3</v>
      </c>
      <c r="E26" s="184"/>
    </row>
    <row r="27" spans="1:5" ht="15.75" customHeight="1">
      <c r="A27" s="197"/>
      <c r="B27" s="200"/>
      <c r="C27" s="79" t="s">
        <v>214</v>
      </c>
      <c r="D27" s="84">
        <v>2</v>
      </c>
      <c r="E27" s="184"/>
    </row>
    <row r="28" spans="1:5" ht="15.75" customHeight="1" thickBot="1">
      <c r="A28" s="198"/>
      <c r="B28" s="201"/>
      <c r="C28" s="80" t="s">
        <v>215</v>
      </c>
      <c r="D28" s="85">
        <v>2</v>
      </c>
      <c r="E28" s="185"/>
    </row>
    <row r="29" spans="1:5" ht="15.75" customHeight="1">
      <c r="A29" s="196" t="s">
        <v>19</v>
      </c>
      <c r="B29" s="199" t="s">
        <v>14</v>
      </c>
      <c r="C29" s="78" t="s">
        <v>202</v>
      </c>
      <c r="D29" s="83">
        <v>2</v>
      </c>
      <c r="E29" s="183">
        <f>SUM(D29:D34)</f>
        <v>15</v>
      </c>
    </row>
    <row r="30" spans="1:5" ht="15.75" customHeight="1">
      <c r="A30" s="197"/>
      <c r="B30" s="200"/>
      <c r="C30" s="79" t="s">
        <v>204</v>
      </c>
      <c r="D30" s="84">
        <v>3</v>
      </c>
      <c r="E30" s="184"/>
    </row>
    <row r="31" spans="1:5" ht="15.75" customHeight="1">
      <c r="A31" s="197"/>
      <c r="B31" s="200"/>
      <c r="C31" s="79" t="s">
        <v>205</v>
      </c>
      <c r="D31" s="84">
        <v>2</v>
      </c>
      <c r="E31" s="184"/>
    </row>
    <row r="32" spans="1:5" ht="15.75" customHeight="1">
      <c r="A32" s="197"/>
      <c r="B32" s="200"/>
      <c r="C32" s="79" t="s">
        <v>206</v>
      </c>
      <c r="D32" s="84">
        <v>3</v>
      </c>
      <c r="E32" s="184"/>
    </row>
    <row r="33" spans="1:5" ht="15.75" customHeight="1">
      <c r="A33" s="197"/>
      <c r="B33" s="200"/>
      <c r="C33" s="79" t="s">
        <v>207</v>
      </c>
      <c r="D33" s="84">
        <v>2</v>
      </c>
      <c r="E33" s="184"/>
    </row>
    <row r="34" spans="1:5" ht="15.75" customHeight="1" thickBot="1">
      <c r="A34" s="198"/>
      <c r="B34" s="201"/>
      <c r="C34" s="80" t="s">
        <v>208</v>
      </c>
      <c r="D34" s="85">
        <v>3</v>
      </c>
      <c r="E34" s="185"/>
    </row>
    <row r="35" spans="1:5" ht="15.75" customHeight="1">
      <c r="A35" s="196" t="s">
        <v>21</v>
      </c>
      <c r="B35" s="202" t="s">
        <v>7</v>
      </c>
      <c r="C35" s="78" t="s">
        <v>184</v>
      </c>
      <c r="D35" s="83">
        <v>2</v>
      </c>
      <c r="E35" s="183">
        <f>SUM(D35:D40)</f>
        <v>15</v>
      </c>
    </row>
    <row r="36" spans="1:5" ht="15.75" customHeight="1">
      <c r="A36" s="197"/>
      <c r="B36" s="203"/>
      <c r="C36" s="79" t="s">
        <v>187</v>
      </c>
      <c r="D36" s="84">
        <v>3</v>
      </c>
      <c r="E36" s="184"/>
    </row>
    <row r="37" spans="1:5" ht="15.75" customHeight="1">
      <c r="A37" s="197"/>
      <c r="B37" s="203"/>
      <c r="C37" s="79" t="s">
        <v>190</v>
      </c>
      <c r="D37" s="84">
        <v>3</v>
      </c>
      <c r="E37" s="184"/>
    </row>
    <row r="38" spans="1:5" ht="15.75" customHeight="1">
      <c r="A38" s="197"/>
      <c r="B38" s="203"/>
      <c r="C38" s="79" t="s">
        <v>191</v>
      </c>
      <c r="D38" s="84">
        <v>2</v>
      </c>
      <c r="E38" s="184"/>
    </row>
    <row r="39" spans="1:5" ht="15.75" customHeight="1">
      <c r="A39" s="197"/>
      <c r="B39" s="203"/>
      <c r="C39" s="79" t="s">
        <v>192</v>
      </c>
      <c r="D39" s="84">
        <v>2</v>
      </c>
      <c r="E39" s="184"/>
    </row>
    <row r="40" spans="1:5" ht="15.75" customHeight="1" thickBot="1">
      <c r="A40" s="198"/>
      <c r="B40" s="204"/>
      <c r="C40" s="80" t="s">
        <v>193</v>
      </c>
      <c r="D40" s="85">
        <v>3</v>
      </c>
      <c r="E40" s="185"/>
    </row>
    <row r="41" spans="1:5" ht="15" customHeight="1">
      <c r="A41" s="196" t="s">
        <v>24</v>
      </c>
      <c r="B41" s="199" t="s">
        <v>95</v>
      </c>
      <c r="C41" s="78" t="s">
        <v>222</v>
      </c>
      <c r="D41" s="83">
        <v>2</v>
      </c>
      <c r="E41" s="183">
        <f>SUM(D41:D46)</f>
        <v>14</v>
      </c>
    </row>
    <row r="42" spans="1:5" ht="15" customHeight="1">
      <c r="A42" s="197"/>
      <c r="B42" s="200"/>
      <c r="C42" s="79" t="s">
        <v>223</v>
      </c>
      <c r="D42" s="84">
        <v>3</v>
      </c>
      <c r="E42" s="184"/>
    </row>
    <row r="43" spans="1:5" ht="15" customHeight="1">
      <c r="A43" s="197"/>
      <c r="B43" s="200"/>
      <c r="C43" s="79" t="s">
        <v>225</v>
      </c>
      <c r="D43" s="84">
        <v>2</v>
      </c>
      <c r="E43" s="184"/>
    </row>
    <row r="44" spans="1:5" ht="15" customHeight="1">
      <c r="A44" s="197"/>
      <c r="B44" s="200"/>
      <c r="C44" s="79" t="s">
        <v>226</v>
      </c>
      <c r="D44" s="84">
        <v>2</v>
      </c>
      <c r="E44" s="184"/>
    </row>
    <row r="45" spans="1:5" ht="15" customHeight="1">
      <c r="A45" s="197"/>
      <c r="B45" s="200"/>
      <c r="C45" s="79" t="s">
        <v>227</v>
      </c>
      <c r="D45" s="84">
        <v>3</v>
      </c>
      <c r="E45" s="184"/>
    </row>
    <row r="46" spans="1:5" ht="15.75" customHeight="1" thickBot="1">
      <c r="A46" s="198"/>
      <c r="B46" s="201"/>
      <c r="C46" s="80" t="s">
        <v>228</v>
      </c>
      <c r="D46" s="85">
        <v>2</v>
      </c>
      <c r="E46" s="185"/>
    </row>
    <row r="47" spans="1:5" ht="15" customHeight="1">
      <c r="A47" s="196" t="s">
        <v>27</v>
      </c>
      <c r="B47" s="199" t="s">
        <v>96</v>
      </c>
      <c r="C47" s="78" t="s">
        <v>216</v>
      </c>
      <c r="D47" s="83">
        <v>2</v>
      </c>
      <c r="E47" s="183">
        <f>SUM(D47:D52)</f>
        <v>12</v>
      </c>
    </row>
    <row r="48" spans="1:5" ht="15" customHeight="1">
      <c r="A48" s="197"/>
      <c r="B48" s="200"/>
      <c r="C48" s="79" t="s">
        <v>217</v>
      </c>
      <c r="D48" s="84">
        <v>2</v>
      </c>
      <c r="E48" s="184"/>
    </row>
    <row r="49" spans="1:5" ht="15" customHeight="1">
      <c r="A49" s="197"/>
      <c r="B49" s="200"/>
      <c r="C49" s="79" t="s">
        <v>218</v>
      </c>
      <c r="D49" s="84">
        <v>2</v>
      </c>
      <c r="E49" s="184"/>
    </row>
    <row r="50" spans="1:5" ht="15" customHeight="1">
      <c r="A50" s="197"/>
      <c r="B50" s="200"/>
      <c r="C50" s="79" t="s">
        <v>219</v>
      </c>
      <c r="D50" s="84">
        <v>2</v>
      </c>
      <c r="E50" s="184"/>
    </row>
    <row r="51" spans="1:5" ht="15" customHeight="1">
      <c r="A51" s="197"/>
      <c r="B51" s="200"/>
      <c r="C51" s="79" t="s">
        <v>220</v>
      </c>
      <c r="D51" s="84">
        <v>2</v>
      </c>
      <c r="E51" s="184"/>
    </row>
    <row r="52" spans="1:5" ht="15.75" customHeight="1" thickBot="1">
      <c r="A52" s="198"/>
      <c r="B52" s="201"/>
      <c r="C52" s="80" t="s">
        <v>221</v>
      </c>
      <c r="D52" s="85">
        <v>2</v>
      </c>
      <c r="E52" s="185"/>
    </row>
    <row r="53" spans="1:5" ht="15" customHeight="1">
      <c r="A53" s="196" t="s">
        <v>29</v>
      </c>
      <c r="B53" s="199" t="s">
        <v>97</v>
      </c>
      <c r="C53" s="78" t="s">
        <v>236</v>
      </c>
      <c r="D53" s="83">
        <v>1</v>
      </c>
      <c r="E53" s="183">
        <f>SUM(D53:D58)</f>
        <v>12</v>
      </c>
    </row>
    <row r="54" spans="1:5" ht="15" customHeight="1">
      <c r="A54" s="197"/>
      <c r="B54" s="200"/>
      <c r="C54" s="79" t="s">
        <v>237</v>
      </c>
      <c r="D54" s="84">
        <v>2</v>
      </c>
      <c r="E54" s="184"/>
    </row>
    <row r="55" spans="1:5" ht="15" customHeight="1">
      <c r="A55" s="197"/>
      <c r="B55" s="200"/>
      <c r="C55" s="79" t="s">
        <v>238</v>
      </c>
      <c r="D55" s="84">
        <v>2</v>
      </c>
      <c r="E55" s="184"/>
    </row>
    <row r="56" spans="1:5" ht="15" customHeight="1">
      <c r="A56" s="197"/>
      <c r="B56" s="200"/>
      <c r="C56" s="79" t="s">
        <v>239</v>
      </c>
      <c r="D56" s="84">
        <v>3</v>
      </c>
      <c r="E56" s="184"/>
    </row>
    <row r="57" spans="1:5" ht="15" customHeight="1">
      <c r="A57" s="197"/>
      <c r="B57" s="200"/>
      <c r="C57" s="79" t="s">
        <v>240</v>
      </c>
      <c r="D57" s="84">
        <v>2</v>
      </c>
      <c r="E57" s="184"/>
    </row>
    <row r="58" spans="1:5" ht="15.75" customHeight="1" thickBot="1">
      <c r="A58" s="198"/>
      <c r="B58" s="201"/>
      <c r="C58" s="80" t="s">
        <v>241</v>
      </c>
      <c r="D58" s="85">
        <v>2</v>
      </c>
      <c r="E58" s="185"/>
    </row>
    <row r="59" spans="1:5" ht="15" customHeight="1">
      <c r="A59" s="196" t="s">
        <v>33</v>
      </c>
      <c r="B59" s="199" t="s">
        <v>30</v>
      </c>
      <c r="C59" s="78" t="s">
        <v>242</v>
      </c>
      <c r="D59" s="83">
        <v>2</v>
      </c>
      <c r="E59" s="183">
        <f>SUM(D59:D64)</f>
        <v>12</v>
      </c>
    </row>
    <row r="60" spans="1:5" ht="15" customHeight="1">
      <c r="A60" s="197"/>
      <c r="B60" s="200"/>
      <c r="C60" s="79" t="s">
        <v>243</v>
      </c>
      <c r="D60" s="84">
        <v>2</v>
      </c>
      <c r="E60" s="184"/>
    </row>
    <row r="61" spans="1:5" ht="15" customHeight="1">
      <c r="A61" s="197"/>
      <c r="B61" s="200"/>
      <c r="C61" s="79" t="s">
        <v>244</v>
      </c>
      <c r="D61" s="84">
        <v>2</v>
      </c>
      <c r="E61" s="184"/>
    </row>
    <row r="62" spans="1:5" ht="15" customHeight="1">
      <c r="A62" s="197"/>
      <c r="B62" s="200"/>
      <c r="C62" s="79" t="s">
        <v>245</v>
      </c>
      <c r="D62" s="84">
        <v>2</v>
      </c>
      <c r="E62" s="184"/>
    </row>
    <row r="63" spans="1:5" ht="15" customHeight="1">
      <c r="A63" s="197"/>
      <c r="B63" s="200"/>
      <c r="C63" s="79" t="s">
        <v>246</v>
      </c>
      <c r="D63" s="84">
        <v>2</v>
      </c>
      <c r="E63" s="184"/>
    </row>
    <row r="64" spans="1:5" ht="15.75" customHeight="1" thickBot="1">
      <c r="A64" s="198"/>
      <c r="B64" s="201"/>
      <c r="C64" s="80" t="s">
        <v>247</v>
      </c>
      <c r="D64" s="85">
        <v>2</v>
      </c>
      <c r="E64" s="185"/>
    </row>
    <row r="65" spans="1:5" ht="15" customHeight="1">
      <c r="A65" s="196" t="s">
        <v>35</v>
      </c>
      <c r="B65" s="199" t="s">
        <v>94</v>
      </c>
      <c r="C65" s="78" t="s">
        <v>248</v>
      </c>
      <c r="D65" s="83">
        <v>2</v>
      </c>
      <c r="E65" s="183">
        <f>SUM(D65:D70)</f>
        <v>12</v>
      </c>
    </row>
    <row r="66" spans="1:5" ht="15" customHeight="1">
      <c r="A66" s="197"/>
      <c r="B66" s="200"/>
      <c r="C66" s="79" t="s">
        <v>249</v>
      </c>
      <c r="D66" s="84">
        <v>2</v>
      </c>
      <c r="E66" s="184"/>
    </row>
    <row r="67" spans="1:5" ht="15" customHeight="1">
      <c r="A67" s="197"/>
      <c r="B67" s="200"/>
      <c r="C67" s="79" t="s">
        <v>251</v>
      </c>
      <c r="D67" s="84">
        <v>2</v>
      </c>
      <c r="E67" s="184"/>
    </row>
    <row r="68" spans="1:5" ht="15" customHeight="1">
      <c r="A68" s="197"/>
      <c r="B68" s="200"/>
      <c r="C68" s="79" t="s">
        <v>252</v>
      </c>
      <c r="D68" s="84">
        <v>2</v>
      </c>
      <c r="E68" s="184"/>
    </row>
    <row r="69" spans="1:5" ht="15" customHeight="1">
      <c r="A69" s="197"/>
      <c r="B69" s="200"/>
      <c r="C69" s="79" t="s">
        <v>253</v>
      </c>
      <c r="D69" s="84">
        <v>2</v>
      </c>
      <c r="E69" s="184"/>
    </row>
    <row r="70" spans="1:5" ht="15.75" customHeight="1" thickBot="1">
      <c r="A70" s="198"/>
      <c r="B70" s="201"/>
      <c r="C70" s="80" t="s">
        <v>254</v>
      </c>
      <c r="D70" s="85">
        <v>2</v>
      </c>
      <c r="E70" s="185"/>
    </row>
    <row r="72" spans="1:2" ht="12.75">
      <c r="A72" s="51" t="s">
        <v>274</v>
      </c>
      <c r="B72" s="52"/>
    </row>
  </sheetData>
  <sheetProtection/>
  <mergeCells count="34">
    <mergeCell ref="A65:A70"/>
    <mergeCell ref="B65:B70"/>
    <mergeCell ref="E65:E70"/>
    <mergeCell ref="A1:E1"/>
    <mergeCell ref="A53:A58"/>
    <mergeCell ref="B53:B58"/>
    <mergeCell ref="E53:E58"/>
    <mergeCell ref="A59:A64"/>
    <mergeCell ref="B59:B64"/>
    <mergeCell ref="E59:E64"/>
    <mergeCell ref="A41:A46"/>
    <mergeCell ref="B41:B46"/>
    <mergeCell ref="E41:E46"/>
    <mergeCell ref="A47:A52"/>
    <mergeCell ref="B47:B52"/>
    <mergeCell ref="E47:E52"/>
    <mergeCell ref="A29:A34"/>
    <mergeCell ref="B29:B34"/>
    <mergeCell ref="E29:E34"/>
    <mergeCell ref="A35:A40"/>
    <mergeCell ref="B35:B40"/>
    <mergeCell ref="E35:E40"/>
    <mergeCell ref="A17:A22"/>
    <mergeCell ref="B17:B22"/>
    <mergeCell ref="E17:E22"/>
    <mergeCell ref="A23:A28"/>
    <mergeCell ref="B23:B28"/>
    <mergeCell ref="E23:E28"/>
    <mergeCell ref="A5:A10"/>
    <mergeCell ref="B5:B10"/>
    <mergeCell ref="E5:E10"/>
    <mergeCell ref="A11:A16"/>
    <mergeCell ref="B11:B16"/>
    <mergeCell ref="E11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mclexa</cp:lastModifiedBy>
  <dcterms:created xsi:type="dcterms:W3CDTF">2008-12-11T07:39:05Z</dcterms:created>
  <dcterms:modified xsi:type="dcterms:W3CDTF">2008-12-12T04:41:02Z</dcterms:modified>
  <cp:category/>
  <cp:version/>
  <cp:contentType/>
  <cp:contentStatus/>
</cp:coreProperties>
</file>