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345" activeTab="0"/>
  </bookViews>
  <sheets>
    <sheet name="Итого" sheetId="1" r:id="rId1"/>
    <sheet name="Спуск(max35)" sheetId="2" r:id="rId2"/>
    <sheet name="Подъем(max35)" sheetId="3" r:id="rId3"/>
    <sheet name="Четверка(max2x12_5)" sheetId="4" r:id="rId4"/>
    <sheet name="Двойка(max3x8_333)" sheetId="5" r:id="rId5"/>
    <sheet name="Медицина(max18)" sheetId="6" r:id="rId6"/>
  </sheets>
  <definedNames/>
  <calcPr fullCalcOnLoad="1" refMode="R1C1"/>
</workbook>
</file>

<file path=xl/sharedStrings.xml><?xml version="1.0" encoding="utf-8"?>
<sst xmlns="http://schemas.openxmlformats.org/spreadsheetml/2006/main" count="660" uniqueCount="341">
  <si>
    <t>Дистанция III класса</t>
  </si>
  <si>
    <t>№</t>
  </si>
  <si>
    <t>Команда (Клуб)</t>
  </si>
  <si>
    <t>Медицина</t>
  </si>
  <si>
    <t>Место</t>
  </si>
  <si>
    <t>1.</t>
  </si>
  <si>
    <t>Самое главное (ТАКТ КТФ)</t>
  </si>
  <si>
    <t>6</t>
  </si>
  <si>
    <t>2.</t>
  </si>
  <si>
    <t>Не понял (Ариадна)</t>
  </si>
  <si>
    <t>III</t>
  </si>
  <si>
    <t>3.</t>
  </si>
  <si>
    <t>DEAD-сад (Берендеи)</t>
  </si>
  <si>
    <t>7</t>
  </si>
  <si>
    <t>4.</t>
  </si>
  <si>
    <t>им. Татьяны Сергеевны (ТАКТ РТФ)</t>
  </si>
  <si>
    <t>100,119</t>
  </si>
  <si>
    <t>I</t>
  </si>
  <si>
    <t>5.</t>
  </si>
  <si>
    <t>Ромашки (ООО "ТКСМиС")</t>
  </si>
  <si>
    <t>95,825</t>
  </si>
  <si>
    <t>II</t>
  </si>
  <si>
    <t>6.</t>
  </si>
  <si>
    <t>Камелот (ТАКТ ФЭТ)</t>
  </si>
  <si>
    <t>20,337</t>
  </si>
  <si>
    <t>8</t>
  </si>
  <si>
    <t>7.</t>
  </si>
  <si>
    <t>Семь самураев (ТАКТ КТФ)</t>
  </si>
  <si>
    <t>4</t>
  </si>
  <si>
    <t>8.</t>
  </si>
  <si>
    <t>ФСУП КРЕВЕДКУ (ТАКТ ФСУ)</t>
  </si>
  <si>
    <t>60,565</t>
  </si>
  <si>
    <t>5</t>
  </si>
  <si>
    <t>9.</t>
  </si>
  <si>
    <t>Спутник следопыта (Альпклуб ТГУ)</t>
  </si>
  <si>
    <t>16</t>
  </si>
  <si>
    <t>9</t>
  </si>
  <si>
    <t>Этап "Спуск «пострадавшего» с сопровождающим" - дистанция III класса</t>
  </si>
  <si>
    <t>Максимальный балл этапа:</t>
  </si>
  <si>
    <t>Время старта</t>
  </si>
  <si>
    <t>Время финиша</t>
  </si>
  <si>
    <t>Время на этапе</t>
  </si>
  <si>
    <t>№ Штрафных баллов</t>
  </si>
  <si>
    <t>Сумма штрафов</t>
  </si>
  <si>
    <t>Итоговый балл команды на этапе</t>
  </si>
  <si>
    <r>
      <t xml:space="preserve">№24, №24, №24, №24, №11, №11, №24, №32, №32, </t>
    </r>
    <r>
      <rPr>
        <b/>
        <sz val="12"/>
        <rFont val="Arial Cyr"/>
        <family val="0"/>
      </rPr>
      <t>№4</t>
    </r>
  </si>
  <si>
    <t>00:38:00</t>
  </si>
  <si>
    <t>Снятие</t>
  </si>
  <si>
    <t>01:01:00</t>
  </si>
  <si>
    <t>№11, №11, №15, №15, №15, №15, №24, №24, №26</t>
  </si>
  <si>
    <t>00:48:00</t>
  </si>
  <si>
    <t>00:22:00</t>
  </si>
  <si>
    <t>00:48:32</t>
  </si>
  <si>
    <t xml:space="preserve"> №26, №26</t>
  </si>
  <si>
    <t>00:08:00</t>
  </si>
  <si>
    <t>00:56:32</t>
  </si>
  <si>
    <t>09:14:20</t>
  </si>
  <si>
    <t>00:54:20</t>
  </si>
  <si>
    <t xml:space="preserve"> №15, №11, №11, №24, №24, №24, №26, №25</t>
  </si>
  <si>
    <t>00:41:00</t>
  </si>
  <si>
    <t>01:35:20</t>
  </si>
  <si>
    <t>00:30:00</t>
  </si>
  <si>
    <t>11:15:00</t>
  </si>
  <si>
    <t>12:16:00</t>
  </si>
  <si>
    <t>01:28:00</t>
  </si>
  <si>
    <t>02:29:00</t>
  </si>
  <si>
    <t>12:25:00</t>
  </si>
  <si>
    <t>13:22:00</t>
  </si>
  <si>
    <t>00:57:00</t>
  </si>
  <si>
    <t xml:space="preserve"> №32, №32, №24, №15</t>
  </si>
  <si>
    <t>00:13:00</t>
  </si>
  <si>
    <t>01:10:00</t>
  </si>
  <si>
    <t>Штрафное время    (1б=30 сек)</t>
  </si>
  <si>
    <t>Эквивалент итогового времени команды, мин</t>
  </si>
  <si>
    <t>08:20:00</t>
  </si>
  <si>
    <t>01:01:07</t>
  </si>
  <si>
    <t>01:49:07</t>
  </si>
  <si>
    <t xml:space="preserve"> №10, №10, №23, №32, №10, №10, №10, №14, №14, №32*10 шт</t>
  </si>
  <si>
    <r>
      <rPr>
        <sz val="8"/>
        <color indexed="8"/>
        <rFont val="Calibri"/>
        <family val="2"/>
      </rPr>
      <t>№11, №32, №15, №24, №24,</t>
    </r>
    <r>
      <rPr>
        <sz val="11"/>
        <color indexed="8"/>
        <rFont val="Calibri"/>
        <family val="2"/>
      </rPr>
      <t xml:space="preserve"> </t>
    </r>
    <r>
      <rPr>
        <b/>
        <sz val="12"/>
        <rFont val="Arial Cyr"/>
        <family val="0"/>
      </rPr>
      <t>№4</t>
    </r>
  </si>
  <si>
    <t>Итоговое время команды</t>
  </si>
  <si>
    <t>09:45:00</t>
  </si>
  <si>
    <r>
      <rPr>
        <sz val="8"/>
        <color indexed="8"/>
        <rFont val="Calibri"/>
        <family val="2"/>
      </rPr>
      <t>№11, №11, №15, №15, №24,</t>
    </r>
    <r>
      <rPr>
        <sz val="11"/>
        <color indexed="8"/>
        <rFont val="Calibri"/>
        <family val="2"/>
      </rPr>
      <t xml:space="preserve"> </t>
    </r>
    <r>
      <rPr>
        <b/>
        <sz val="12"/>
        <rFont val="Arial Cyr"/>
        <family val="0"/>
      </rPr>
      <t>№4</t>
    </r>
  </si>
  <si>
    <t>Отказ от прохождения этапа дистанции</t>
  </si>
  <si>
    <t>Старший судья этапа: Ворожищев М.Г.</t>
  </si>
  <si>
    <t>Судьи этапа:</t>
  </si>
  <si>
    <t>Калиновский Н.В.</t>
  </si>
  <si>
    <t>Парнюк Л.В.</t>
  </si>
  <si>
    <t>Герульский А.Ю.</t>
  </si>
  <si>
    <t>Авдиенко О.И.</t>
  </si>
  <si>
    <t>Этап "Подъем «пострадавшего» с сопровождающим" - дистанция III класса</t>
  </si>
  <si>
    <t>Старший судья этапа: Войков Г.Г.</t>
  </si>
  <si>
    <t>Костылев Ю.С.</t>
  </si>
  <si>
    <t>Ищенко А.В.</t>
  </si>
  <si>
    <t>Швагруков Д.А.</t>
  </si>
  <si>
    <t>Кузнецов М.С.</t>
  </si>
  <si>
    <t>Князева А.А.</t>
  </si>
  <si>
    <t>00:31:00</t>
  </si>
  <si>
    <t xml:space="preserve"> №13, №34</t>
  </si>
  <si>
    <t>00:39:00</t>
  </si>
  <si>
    <t>00:49:00</t>
  </si>
  <si>
    <t xml:space="preserve"> №24, №24, №34</t>
  </si>
  <si>
    <t>00:09:00</t>
  </si>
  <si>
    <t>00:58:00</t>
  </si>
  <si>
    <t>00:53:00</t>
  </si>
  <si>
    <t>№7, №13, №24</t>
  </si>
  <si>
    <t>00:21:00</t>
  </si>
  <si>
    <t>01:14:00</t>
  </si>
  <si>
    <t>00:59:00</t>
  </si>
  <si>
    <t>№15, №14, №24</t>
  </si>
  <si>
    <t>00:15:00</t>
  </si>
  <si>
    <t>08:29:00</t>
  </si>
  <si>
    <t>09:28:00</t>
  </si>
  <si>
    <t>01:06:00</t>
  </si>
  <si>
    <t xml:space="preserve"> №24, №11</t>
  </si>
  <si>
    <t>00:12:00</t>
  </si>
  <si>
    <t>01:18:00</t>
  </si>
  <si>
    <t>01:20:00</t>
  </si>
  <si>
    <t>№29, №29, №24, №24, №23, №28</t>
  </si>
  <si>
    <t>00:20:30</t>
  </si>
  <si>
    <t>01:40:30</t>
  </si>
  <si>
    <t>08:42:00</t>
  </si>
  <si>
    <t>00:22:30</t>
  </si>
  <si>
    <r>
      <t xml:space="preserve"> №29, №29, №7, №17, №29, </t>
    </r>
    <r>
      <rPr>
        <b/>
        <sz val="12"/>
        <rFont val="Arial Cyr"/>
        <family val="0"/>
      </rPr>
      <t>№4</t>
    </r>
  </si>
  <si>
    <t>00:42:00</t>
  </si>
  <si>
    <r>
      <t xml:space="preserve">№17, №29, №15, №29, №7, №13, №7, </t>
    </r>
    <r>
      <rPr>
        <b/>
        <sz val="12"/>
        <rFont val="Arial Cyr"/>
        <family val="0"/>
      </rPr>
      <t>№4</t>
    </r>
  </si>
  <si>
    <t>00:47:00</t>
  </si>
  <si>
    <r>
      <t xml:space="preserve"> №17, №29, №29, №29, №15, №29, №7, №13, №7, </t>
    </r>
    <r>
      <rPr>
        <b/>
        <sz val="12"/>
        <rFont val="Arial Cyr"/>
        <family val="0"/>
      </rPr>
      <t>№4</t>
    </r>
  </si>
  <si>
    <t>Максимальный балл ветки этапа:</t>
  </si>
  <si>
    <t>Первая ветка</t>
  </si>
  <si>
    <t>00:11:26</t>
  </si>
  <si>
    <t xml:space="preserve"> №24</t>
  </si>
  <si>
    <t>00:04:00</t>
  </si>
  <si>
    <t>00:15:26</t>
  </si>
  <si>
    <t>00:16:58</t>
  </si>
  <si>
    <t>00:20:58</t>
  </si>
  <si>
    <t>00:16:20</t>
  </si>
  <si>
    <t>№15, №15, №24</t>
  </si>
  <si>
    <t>00:14:00</t>
  </si>
  <si>
    <t>00:30:20</t>
  </si>
  <si>
    <t>00:19:40</t>
  </si>
  <si>
    <t xml:space="preserve"> №7, №15, №33, №33, №33</t>
  </si>
  <si>
    <t>00:40:40</t>
  </si>
  <si>
    <t>00:23:29</t>
  </si>
  <si>
    <r>
      <t xml:space="preserve"> №9, </t>
    </r>
    <r>
      <rPr>
        <b/>
        <sz val="12"/>
        <rFont val="Arial Cyr"/>
        <family val="0"/>
      </rPr>
      <t>№36</t>
    </r>
    <r>
      <rPr>
        <sz val="8"/>
        <rFont val="Arial Cyr"/>
        <family val="0"/>
      </rPr>
      <t xml:space="preserve">, </t>
    </r>
    <r>
      <rPr>
        <b/>
        <sz val="12"/>
        <rFont val="Arial Cyr"/>
        <family val="0"/>
      </rPr>
      <t>№4</t>
    </r>
  </si>
  <si>
    <t>00:21:30</t>
  </si>
  <si>
    <t>00:17:00</t>
  </si>
  <si>
    <r>
      <t xml:space="preserve">№24, №24, №24, №15, </t>
    </r>
    <r>
      <rPr>
        <b/>
        <sz val="12"/>
        <rFont val="Arial Cyr"/>
        <family val="0"/>
      </rPr>
      <t>№4</t>
    </r>
  </si>
  <si>
    <t>00:21:44</t>
  </si>
  <si>
    <t>00:19:30</t>
  </si>
  <si>
    <r>
      <rPr>
        <b/>
        <sz val="12"/>
        <rFont val="Arial Cyr"/>
        <family val="0"/>
      </rPr>
      <t>№36</t>
    </r>
    <r>
      <rPr>
        <sz val="8"/>
        <rFont val="Arial Cyr"/>
        <family val="0"/>
      </rPr>
      <t xml:space="preserve">, №24, №33, №24, №15, №15, </t>
    </r>
    <r>
      <rPr>
        <b/>
        <sz val="12"/>
        <rFont val="Arial Cyr"/>
        <family val="0"/>
      </rPr>
      <t>№4</t>
    </r>
  </si>
  <si>
    <t>00:26:00</t>
  </si>
  <si>
    <r>
      <t xml:space="preserve">№7, №33, №33, №15, №15, №33, </t>
    </r>
    <r>
      <rPr>
        <b/>
        <sz val="12"/>
        <rFont val="Arial Cyr"/>
        <family val="0"/>
      </rPr>
      <t>№4</t>
    </r>
  </si>
  <si>
    <t>00:35:00</t>
  </si>
  <si>
    <r>
      <t xml:space="preserve"> №24, №7, №11, №11, №15,</t>
    </r>
    <r>
      <rPr>
        <b/>
        <sz val="8"/>
        <rFont val="Arial Cyr"/>
        <family val="0"/>
      </rPr>
      <t xml:space="preserve"> </t>
    </r>
    <r>
      <rPr>
        <b/>
        <sz val="12"/>
        <rFont val="Arial Cyr"/>
        <family val="0"/>
      </rPr>
      <t>№4</t>
    </r>
  </si>
  <si>
    <t>Вторая ветка</t>
  </si>
  <si>
    <t>00:05:50</t>
  </si>
  <si>
    <t>№14, №33</t>
  </si>
  <si>
    <t>00:13:50</t>
  </si>
  <si>
    <t>00:16:17</t>
  </si>
  <si>
    <t>00:20:17</t>
  </si>
  <si>
    <t xml:space="preserve"> №28, №28</t>
  </si>
  <si>
    <t>00:07:00</t>
  </si>
  <si>
    <t>00:23:20</t>
  </si>
  <si>
    <t>00:16:40</t>
  </si>
  <si>
    <t xml:space="preserve"> №15, №33, №7, №7, №33</t>
  </si>
  <si>
    <t>00:29:00</t>
  </si>
  <si>
    <t>00:45:40</t>
  </si>
  <si>
    <t>00:05:30</t>
  </si>
  <si>
    <r>
      <rPr>
        <b/>
        <sz val="12"/>
        <rFont val="Arial Cyr"/>
        <family val="0"/>
      </rPr>
      <t>№36</t>
    </r>
    <r>
      <rPr>
        <sz val="8"/>
        <rFont val="Arial Cyr"/>
        <family val="0"/>
      </rPr>
      <t xml:space="preserve">, №24, №32, </t>
    </r>
    <r>
      <rPr>
        <b/>
        <sz val="12"/>
        <rFont val="Arial Cyr"/>
        <family val="0"/>
      </rPr>
      <t>№4</t>
    </r>
  </si>
  <si>
    <t>00:27:30</t>
  </si>
  <si>
    <r>
      <t xml:space="preserve">№24, №15, №24, </t>
    </r>
    <r>
      <rPr>
        <b/>
        <sz val="12"/>
        <rFont val="Arial Cyr"/>
        <family val="0"/>
      </rPr>
      <t>№4</t>
    </r>
  </si>
  <si>
    <t>00:16:00</t>
  </si>
  <si>
    <r>
      <t xml:space="preserve">№24, №15, №33, №15, </t>
    </r>
    <r>
      <rPr>
        <b/>
        <sz val="12"/>
        <rFont val="Arial Cyr"/>
        <family val="0"/>
      </rPr>
      <t>№4</t>
    </r>
  </si>
  <si>
    <t>00:22:55</t>
  </si>
  <si>
    <r>
      <t xml:space="preserve"> №28, №33, №24, №15, №15, </t>
    </r>
    <r>
      <rPr>
        <b/>
        <sz val="12"/>
        <rFont val="Arial Cyr"/>
        <family val="0"/>
      </rPr>
      <t>№4</t>
    </r>
  </si>
  <si>
    <r>
      <t xml:space="preserve"> №15, №28, №24, №15, №15,</t>
    </r>
    <r>
      <rPr>
        <b/>
        <sz val="8"/>
        <rFont val="Arial Cyr"/>
        <family val="0"/>
      </rPr>
      <t xml:space="preserve"> </t>
    </r>
    <r>
      <rPr>
        <b/>
        <sz val="12"/>
        <rFont val="Arial Cyr"/>
        <family val="0"/>
      </rPr>
      <t>№4</t>
    </r>
  </si>
  <si>
    <t>Старший судья этапа: Иванкин М.Н.</t>
  </si>
  <si>
    <t>Пожарский Д.В.</t>
  </si>
  <si>
    <t>Ненашев П.А.</t>
  </si>
  <si>
    <t>Загородний А.С.</t>
  </si>
  <si>
    <t>Величко М.В.</t>
  </si>
  <si>
    <t>Кривчук А.С.</t>
  </si>
  <si>
    <t>Этап "Извлечение из трещины одного из участников связки-четверки" - дистанция III класса</t>
  </si>
  <si>
    <t>Этап "Выход из трещины в связке-двойке" - дистанция III класса</t>
  </si>
  <si>
    <t>00:09:58</t>
  </si>
  <si>
    <t>№19</t>
  </si>
  <si>
    <t>00:05:00</t>
  </si>
  <si>
    <t>00:14:58</t>
  </si>
  <si>
    <t>00:15:03</t>
  </si>
  <si>
    <t xml:space="preserve"> №32</t>
  </si>
  <si>
    <t>00:02:00</t>
  </si>
  <si>
    <t>00:17:03</t>
  </si>
  <si>
    <t>00:17:36</t>
  </si>
  <si>
    <t>00:18:45</t>
  </si>
  <si>
    <t>00:07:35</t>
  </si>
  <si>
    <t>№19, №19, №19</t>
  </si>
  <si>
    <t>00:22:35</t>
  </si>
  <si>
    <t>№4</t>
  </si>
  <si>
    <t>00:03:30</t>
  </si>
  <si>
    <r>
      <t xml:space="preserve"> №28, </t>
    </r>
    <r>
      <rPr>
        <b/>
        <sz val="12"/>
        <rFont val="Arial Cyr"/>
        <family val="0"/>
      </rPr>
      <t>№4</t>
    </r>
  </si>
  <si>
    <r>
      <t xml:space="preserve">№22, №22, </t>
    </r>
    <r>
      <rPr>
        <b/>
        <sz val="12"/>
        <rFont val="Arial Cyr"/>
        <family val="0"/>
      </rPr>
      <t>№4</t>
    </r>
  </si>
  <si>
    <t>Связка не закончила этап</t>
  </si>
  <si>
    <t>00:04:01</t>
  </si>
  <si>
    <t>00:10:31</t>
  </si>
  <si>
    <t>00:12:29</t>
  </si>
  <si>
    <t>00:08:26</t>
  </si>
  <si>
    <t xml:space="preserve"> №15</t>
  </si>
  <si>
    <t>00:13:26</t>
  </si>
  <si>
    <t>00:12:54</t>
  </si>
  <si>
    <t>00:17:54</t>
  </si>
  <si>
    <t>00:08:09</t>
  </si>
  <si>
    <t>00:10:30</t>
  </si>
  <si>
    <t>00:18:39</t>
  </si>
  <si>
    <r>
      <t xml:space="preserve">№34, №9, </t>
    </r>
    <r>
      <rPr>
        <b/>
        <sz val="12"/>
        <rFont val="Arial Cyr"/>
        <family val="0"/>
      </rPr>
      <t xml:space="preserve">№36 </t>
    </r>
  </si>
  <si>
    <t>00:18:50</t>
  </si>
  <si>
    <t>00:18:51</t>
  </si>
  <si>
    <t>№15, №19, №19, №19, №19</t>
  </si>
  <si>
    <t>00:25:00</t>
  </si>
  <si>
    <t>00:43:51</t>
  </si>
  <si>
    <t>00:08:30</t>
  </si>
  <si>
    <r>
      <t xml:space="preserve"> №28, №15, </t>
    </r>
    <r>
      <rPr>
        <b/>
        <sz val="12"/>
        <rFont val="Arial Cyr"/>
        <family val="0"/>
      </rPr>
      <t>№4</t>
    </r>
  </si>
  <si>
    <t>Третья ветка</t>
  </si>
  <si>
    <t>00:06:45</t>
  </si>
  <si>
    <t>№34, №34</t>
  </si>
  <si>
    <t>00:08:45</t>
  </si>
  <si>
    <t>00:08:53</t>
  </si>
  <si>
    <t xml:space="preserve"> №19, №19</t>
  </si>
  <si>
    <t>00:10:00</t>
  </si>
  <si>
    <t>00:18:53</t>
  </si>
  <si>
    <t>00:20:16</t>
  </si>
  <si>
    <t>№36</t>
  </si>
  <si>
    <t>-00:00:30</t>
  </si>
  <si>
    <t>00:19:46</t>
  </si>
  <si>
    <t>00:18:07</t>
  </si>
  <si>
    <t xml:space="preserve"> №33</t>
  </si>
  <si>
    <t>00:20:07</t>
  </si>
  <si>
    <t>00:15:48</t>
  </si>
  <si>
    <t xml:space="preserve"> №15, №15</t>
  </si>
  <si>
    <t>00:25:48</t>
  </si>
  <si>
    <t>00:12:44</t>
  </si>
  <si>
    <t>№15, №19, №34, №19, №32</t>
  </si>
  <si>
    <t>00:18:00</t>
  </si>
  <si>
    <t>00:30:44</t>
  </si>
  <si>
    <r>
      <t xml:space="preserve"> №19, </t>
    </r>
    <r>
      <rPr>
        <b/>
        <sz val="12"/>
        <rFont val="Arial Cyr"/>
        <family val="0"/>
      </rPr>
      <t>№3, №5, №4</t>
    </r>
  </si>
  <si>
    <t>Старший судья этапа: Курашко Д.В.</t>
  </si>
  <si>
    <t>Долгих А.М.</t>
  </si>
  <si>
    <t>Ендовицкий А.В.</t>
  </si>
  <si>
    <t>Осипенко А.А.</t>
  </si>
  <si>
    <t>Степная Н.В.</t>
  </si>
  <si>
    <t>Кузьмина А.О.</t>
  </si>
  <si>
    <t>ФИО участника</t>
  </si>
  <si>
    <t>Судейская отметка</t>
  </si>
  <si>
    <t>1. Бычков Сергей</t>
  </si>
  <si>
    <t>№36 (+1б)</t>
  </si>
  <si>
    <t>2. Андреев Максим</t>
  </si>
  <si>
    <t>3. Федорова Алена</t>
  </si>
  <si>
    <t>4. Гулин Дмитрий</t>
  </si>
  <si>
    <t>5. Ложников Сергей</t>
  </si>
  <si>
    <t>6. Вершинин Александр</t>
  </si>
  <si>
    <t>1. Донцов Юрий</t>
  </si>
  <si>
    <t>2. Вольф Алексей</t>
  </si>
  <si>
    <t>3. Пустовой Константин</t>
  </si>
  <si>
    <t>4. Полуденцева Екатерина</t>
  </si>
  <si>
    <t>5. Акимов Александр</t>
  </si>
  <si>
    <t>6. Шуруев Яков</t>
  </si>
  <si>
    <t>1. Макунин Алексей</t>
  </si>
  <si>
    <t>2.Бабинович Алексей</t>
  </si>
  <si>
    <t>3. Важенина Анастасия</t>
  </si>
  <si>
    <t>4. Вольф Андрей</t>
  </si>
  <si>
    <t>5. Генин Дмитрий</t>
  </si>
  <si>
    <t>6. Милошенко Александр</t>
  </si>
  <si>
    <t>1. Храмов Михаил</t>
  </si>
  <si>
    <t>2. Рябцунов Никита</t>
  </si>
  <si>
    <t>3. Мураускас Антон</t>
  </si>
  <si>
    <t>4. Мордовина Татьяна</t>
  </si>
  <si>
    <t>5. Абраменко Григорий</t>
  </si>
  <si>
    <t>6. Шаталов Евгений</t>
  </si>
  <si>
    <t>1. Новосельцев Александр</t>
  </si>
  <si>
    <t>2. Шестаков Василий</t>
  </si>
  <si>
    <t>3. Славгородский Денис</t>
  </si>
  <si>
    <t>4. Мосоровчук Роман</t>
  </si>
  <si>
    <t>5. Гурулева Ольга</t>
  </si>
  <si>
    <t>6. Артюшин Вячеслав</t>
  </si>
  <si>
    <t>1. Трифонов Иван</t>
  </si>
  <si>
    <t>2. Ярославцева Татьяна</t>
  </si>
  <si>
    <t>3. Молотков Дмитрий</t>
  </si>
  <si>
    <t>4. Власьев Максим</t>
  </si>
  <si>
    <t>5. Дерягин Дмитрий</t>
  </si>
  <si>
    <t>6. Лашин Алексей</t>
  </si>
  <si>
    <t>1. Бычков Вячеслав</t>
  </si>
  <si>
    <t>2. Чемезов Виталий</t>
  </si>
  <si>
    <t>3. Пантелеева Людмила</t>
  </si>
  <si>
    <t>4. Федоров Денис</t>
  </si>
  <si>
    <t>5. Глибчук Илья</t>
  </si>
  <si>
    <t>6. Маринин Алексей</t>
  </si>
  <si>
    <t>1. Капитонов Алексей</t>
  </si>
  <si>
    <t>2. Степанов Андрей</t>
  </si>
  <si>
    <t>3. Фадеева Юлия</t>
  </si>
  <si>
    <t>4. Клепикова Елена</t>
  </si>
  <si>
    <t>5. Салобоев Михаил</t>
  </si>
  <si>
    <t>6. Мурзин Сергей</t>
  </si>
  <si>
    <t>1. Садретдинов Шамиль</t>
  </si>
  <si>
    <t>2. Карачаков Евгений</t>
  </si>
  <si>
    <t>3. Евсеенко Иван</t>
  </si>
  <si>
    <t>6. Громов Максим</t>
  </si>
  <si>
    <t>6. Рогаев Константин</t>
  </si>
  <si>
    <t>6. Сунчугашева Алена</t>
  </si>
  <si>
    <t>Максимальный балл этапа: 18</t>
  </si>
  <si>
    <t>Оценка знаний и активности участника (1-3 б)</t>
  </si>
  <si>
    <t>Этап "Медицина" - дистанция III класса</t>
  </si>
  <si>
    <t>Старший судья этапа: Владыкина М.И.</t>
  </si>
  <si>
    <t>49,676</t>
  </si>
  <si>
    <t>49,558</t>
  </si>
  <si>
    <t>69,26</t>
  </si>
  <si>
    <t>Итоговый балл команды на дистанции</t>
  </si>
  <si>
    <t>Итоговое место команды на дистанции</t>
  </si>
  <si>
    <t>Главный судья:</t>
  </si>
  <si>
    <t>Приписнов Е.А.</t>
  </si>
  <si>
    <t>Заместитель главного судьи по технике безопасности:</t>
  </si>
  <si>
    <t>Смолин А.А.</t>
  </si>
  <si>
    <t>Ивлева Н.В.</t>
  </si>
  <si>
    <t>Старший судья этапа "Медицина":</t>
  </si>
  <si>
    <t>Спуск "пострадавшего" с сопровождающим</t>
  </si>
  <si>
    <t>Подъем "пострадавшего" с сопровождающим</t>
  </si>
  <si>
    <t>74,269</t>
  </si>
  <si>
    <t>Главный секретарь  и диспетчер дистанции III класса:</t>
  </si>
  <si>
    <t>Старший судья этапа "Спуск "пострадавшего" с сопровождающим"</t>
  </si>
  <si>
    <t>Старший судья этапа "Подъем "пострадавшего" с сопровождающим":</t>
  </si>
  <si>
    <t>Старший судья этапа "Извлечение из трещины одного из участников связки-четверки":</t>
  </si>
  <si>
    <t>Старший судья этапа "Выход из трещины в связке-двойке":</t>
  </si>
  <si>
    <t>Ворожищев М.Г.</t>
  </si>
  <si>
    <t>Войков Г.Г.</t>
  </si>
  <si>
    <t>Иванкин М.Н.</t>
  </si>
  <si>
    <t>Курашко Д.В.</t>
  </si>
  <si>
    <t>Владыкина М.И.</t>
  </si>
  <si>
    <t>3 - 4</t>
  </si>
  <si>
    <t>Выход из трещины в связке-двойке 
(вторая ветка)</t>
  </si>
  <si>
    <t>Выход из трещины в связке-двойке 
(первая ветка)</t>
  </si>
  <si>
    <t>Извлечение из трещины одного из участников связки-четверки 
(вторая ветка)</t>
  </si>
  <si>
    <t>Извлечение из трещины одного из участников связки-четверки 
(первая ветка)</t>
  </si>
  <si>
    <t>Выход из трещины в связке-двойке 
(третья ветка)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</si>
</sst>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"/>
    <numFmt numFmtId="171" formatCode="0.00000000"/>
  </numFmts>
  <fonts count="3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 Cyr"/>
      <family val="0"/>
    </font>
    <font>
      <b/>
      <sz val="10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left" vertical="justify" wrapText="1"/>
    </xf>
    <xf numFmtId="0" fontId="27" fillId="0" borderId="0" xfId="0" applyFont="1" applyAlignment="1">
      <alignment horizontal="left"/>
    </xf>
    <xf numFmtId="49" fontId="27" fillId="0" borderId="12" xfId="0" applyNumberFormat="1" applyFont="1" applyBorder="1" applyAlignment="1">
      <alignment horizontal="center" vertical="center" wrapText="1"/>
    </xf>
    <xf numFmtId="0" fontId="27" fillId="20" borderId="12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7" fillId="21" borderId="11" xfId="0" applyFont="1" applyFill="1" applyBorder="1" applyAlignment="1">
      <alignment horizontal="center" vertical="center" wrapText="1"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7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164" fontId="26" fillId="0" borderId="12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4" fillId="0" borderId="12" xfId="0" applyFont="1" applyBorder="1" applyAlignment="1">
      <alignment horizontal="left" vertical="justify" wrapText="1"/>
    </xf>
    <xf numFmtId="0" fontId="25" fillId="24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left" vertical="center" wrapText="1"/>
    </xf>
    <xf numFmtId="164" fontId="26" fillId="24" borderId="12" xfId="0" applyNumberFormat="1" applyFont="1" applyFill="1" applyBorder="1" applyAlignment="1">
      <alignment horizontal="center" vertical="center"/>
    </xf>
    <xf numFmtId="49" fontId="26" fillId="24" borderId="12" xfId="0" applyNumberFormat="1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6" fillId="24" borderId="12" xfId="0" applyNumberFormat="1" applyFont="1" applyFill="1" applyBorder="1" applyAlignment="1">
      <alignment horizontal="center" vertical="center"/>
    </xf>
    <xf numFmtId="49" fontId="28" fillId="24" borderId="12" xfId="0" applyNumberFormat="1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/>
    </xf>
    <xf numFmtId="165" fontId="18" fillId="24" borderId="1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8" fillId="6" borderId="0" xfId="0" applyFont="1" applyFill="1" applyAlignment="1">
      <alignment/>
    </xf>
    <xf numFmtId="0" fontId="26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0" fontId="28" fillId="6" borderId="0" xfId="0" applyFont="1" applyFill="1" applyAlignment="1">
      <alignment/>
    </xf>
    <xf numFmtId="0" fontId="0" fillId="6" borderId="0" xfId="0" applyFill="1" applyAlignment="1">
      <alignment horizontal="center"/>
    </xf>
    <xf numFmtId="170" fontId="18" fillId="0" borderId="12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164" fontId="29" fillId="24" borderId="12" xfId="0" applyNumberFormat="1" applyFont="1" applyFill="1" applyBorder="1" applyAlignment="1">
      <alignment horizontal="center" vertical="center"/>
    </xf>
    <xf numFmtId="49" fontId="29" fillId="24" borderId="12" xfId="0" applyNumberFormat="1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9" fillId="24" borderId="12" xfId="0" applyNumberFormat="1" applyFont="1" applyFill="1" applyBorder="1" applyAlignment="1">
      <alignment horizontal="center" vertical="center"/>
    </xf>
    <xf numFmtId="49" fontId="18" fillId="24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64" fontId="29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20" fontId="24" fillId="0" borderId="12" xfId="0" applyNumberFormat="1" applyFont="1" applyBorder="1" applyAlignment="1">
      <alignment horizontal="center" vertical="center"/>
    </xf>
    <xf numFmtId="164" fontId="24" fillId="0" borderId="12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24" fillId="24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164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170" fontId="18" fillId="24" borderId="12" xfId="0" applyNumberFormat="1" applyFont="1" applyFill="1" applyBorder="1" applyAlignment="1">
      <alignment horizontal="center" vertical="center"/>
    </xf>
    <xf numFmtId="1" fontId="18" fillId="24" borderId="12" xfId="0" applyNumberFormat="1" applyFont="1" applyFill="1" applyBorder="1" applyAlignment="1">
      <alignment horizontal="center" vertical="center"/>
    </xf>
    <xf numFmtId="0" fontId="24" fillId="24" borderId="12" xfId="0" applyNumberFormat="1" applyFont="1" applyFill="1" applyBorder="1" applyAlignment="1">
      <alignment horizontal="center" vertical="center"/>
    </xf>
    <xf numFmtId="49" fontId="24" fillId="24" borderId="12" xfId="0" applyNumberFormat="1" applyFont="1" applyFill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20" fontId="24" fillId="0" borderId="12" xfId="0" applyNumberFormat="1" applyFont="1" applyBorder="1" applyAlignment="1">
      <alignment/>
    </xf>
    <xf numFmtId="0" fontId="19" fillId="24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9" fillId="0" borderId="18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18" fillId="0" borderId="18" xfId="0" applyFont="1" applyBorder="1" applyAlignment="1">
      <alignment horizontal="center" vertical="center"/>
    </xf>
    <xf numFmtId="0" fontId="29" fillId="24" borderId="18" xfId="0" applyFont="1" applyFill="1" applyBorder="1" applyAlignment="1">
      <alignment/>
    </xf>
    <xf numFmtId="0" fontId="18" fillId="24" borderId="18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/>
    </xf>
    <xf numFmtId="0" fontId="29" fillId="24" borderId="16" xfId="0" applyFont="1" applyFill="1" applyBorder="1" applyAlignment="1">
      <alignment/>
    </xf>
    <xf numFmtId="0" fontId="18" fillId="24" borderId="16" xfId="0" applyFont="1" applyFill="1" applyBorder="1" applyAlignment="1">
      <alignment horizontal="center" vertical="center"/>
    </xf>
    <xf numFmtId="0" fontId="18" fillId="6" borderId="0" xfId="0" applyFont="1" applyFill="1" applyAlignment="1">
      <alignment/>
    </xf>
    <xf numFmtId="0" fontId="18" fillId="8" borderId="0" xfId="0" applyFont="1" applyFill="1" applyAlignment="1">
      <alignment/>
    </xf>
    <xf numFmtId="0" fontId="0" fillId="8" borderId="0" xfId="0" applyFill="1" applyAlignment="1">
      <alignment/>
    </xf>
    <xf numFmtId="0" fontId="27" fillId="0" borderId="0" xfId="0" applyFont="1" applyBorder="1" applyAlignment="1">
      <alignment/>
    </xf>
    <xf numFmtId="0" fontId="18" fillId="20" borderId="12" xfId="0" applyFont="1" applyFill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22" fillId="24" borderId="12" xfId="0" applyNumberFormat="1" applyFont="1" applyFill="1" applyBorder="1" applyAlignment="1">
      <alignment horizontal="center" vertical="center"/>
    </xf>
    <xf numFmtId="0" fontId="22" fillId="24" borderId="12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/>
    </xf>
    <xf numFmtId="49" fontId="19" fillId="24" borderId="13" xfId="0" applyNumberFormat="1" applyFont="1" applyFill="1" applyBorder="1" applyAlignment="1">
      <alignment horizontal="center" vertical="center"/>
    </xf>
    <xf numFmtId="49" fontId="21" fillId="24" borderId="14" xfId="0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/>
    </xf>
    <xf numFmtId="0" fontId="22" fillId="6" borderId="0" xfId="0" applyFont="1" applyFill="1" applyAlignment="1">
      <alignment/>
    </xf>
    <xf numFmtId="49" fontId="22" fillId="8" borderId="0" xfId="0" applyNumberFormat="1" applyFont="1" applyFill="1" applyBorder="1" applyAlignment="1">
      <alignment horizontal="center" vertical="center"/>
    </xf>
    <xf numFmtId="0" fontId="22" fillId="8" borderId="0" xfId="0" applyFont="1" applyFill="1" applyAlignment="1">
      <alignment horizontal="center"/>
    </xf>
    <xf numFmtId="0" fontId="18" fillId="8" borderId="0" xfId="0" applyFont="1" applyFill="1" applyBorder="1" applyAlignment="1">
      <alignment/>
    </xf>
    <xf numFmtId="0" fontId="19" fillId="0" borderId="15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24" borderId="15" xfId="0" applyFont="1" applyFill="1" applyBorder="1" applyAlignment="1">
      <alignment horizontal="left" vertical="center" wrapText="1"/>
    </xf>
    <xf numFmtId="0" fontId="30" fillId="8" borderId="0" xfId="0" applyFont="1" applyFill="1" applyAlignment="1">
      <alignment horizontal="left"/>
    </xf>
    <xf numFmtId="49" fontId="19" fillId="24" borderId="17" xfId="0" applyNumberFormat="1" applyFont="1" applyFill="1" applyBorder="1" applyAlignment="1">
      <alignment horizontal="center" vertical="center"/>
    </xf>
    <xf numFmtId="49" fontId="19" fillId="25" borderId="17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2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 applyBorder="1" applyAlignment="1">
      <alignment horizontal="left"/>
    </xf>
    <xf numFmtId="0" fontId="19" fillId="21" borderId="0" xfId="0" applyFont="1" applyFill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18" fillId="24" borderId="18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.421875" style="11" customWidth="1"/>
    <col min="2" max="2" width="36.421875" style="0" customWidth="1"/>
    <col min="3" max="3" width="20.00390625" style="0" customWidth="1"/>
    <col min="4" max="4" width="21.8515625" style="0" customWidth="1"/>
    <col min="5" max="5" width="21.421875" style="0" customWidth="1"/>
    <col min="6" max="6" width="21.57421875" style="0" customWidth="1"/>
    <col min="7" max="7" width="16.421875" style="0" customWidth="1"/>
    <col min="8" max="8" width="16.7109375" style="0" customWidth="1"/>
    <col min="9" max="9" width="16.421875" style="0" customWidth="1"/>
    <col min="10" max="10" width="10.421875" style="0" customWidth="1"/>
    <col min="11" max="11" width="13.421875" style="0" customWidth="1"/>
    <col min="12" max="12" width="14.140625" style="0" customWidth="1"/>
  </cols>
  <sheetData>
    <row r="1" spans="1:12" ht="18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0" ht="15.75" thickBot="1">
      <c r="A2" s="1"/>
      <c r="C2" s="2"/>
      <c r="F2" s="3"/>
      <c r="G2" s="3"/>
      <c r="H2" s="3"/>
      <c r="I2" s="3"/>
      <c r="J2" s="3"/>
    </row>
    <row r="3" spans="1:12" s="6" customFormat="1" ht="64.5" customHeight="1" thickBot="1">
      <c r="A3" s="4" t="s">
        <v>1</v>
      </c>
      <c r="B3" s="5" t="s">
        <v>2</v>
      </c>
      <c r="C3" s="121" t="s">
        <v>322</v>
      </c>
      <c r="D3" s="121" t="s">
        <v>323</v>
      </c>
      <c r="E3" s="121" t="s">
        <v>339</v>
      </c>
      <c r="F3" s="121" t="s">
        <v>338</v>
      </c>
      <c r="G3" s="121" t="s">
        <v>337</v>
      </c>
      <c r="H3" s="121" t="s">
        <v>336</v>
      </c>
      <c r="I3" s="121" t="s">
        <v>340</v>
      </c>
      <c r="J3" s="121" t="s">
        <v>3</v>
      </c>
      <c r="K3" s="121" t="s">
        <v>314</v>
      </c>
      <c r="L3" s="122" t="s">
        <v>315</v>
      </c>
    </row>
    <row r="4" spans="1:12" ht="42.75" customHeight="1" thickBot="1">
      <c r="A4" s="123" t="s">
        <v>5</v>
      </c>
      <c r="B4" s="140" t="s">
        <v>15</v>
      </c>
      <c r="C4" s="124">
        <v>35</v>
      </c>
      <c r="D4" s="124">
        <v>23.534</v>
      </c>
      <c r="E4" s="124">
        <v>4.722</v>
      </c>
      <c r="F4" s="124">
        <v>7.274</v>
      </c>
      <c r="G4" s="124">
        <v>6.585</v>
      </c>
      <c r="H4" s="124">
        <v>3.241</v>
      </c>
      <c r="I4" s="125">
        <v>2.763</v>
      </c>
      <c r="J4" s="126">
        <v>17</v>
      </c>
      <c r="K4" s="127" t="s">
        <v>16</v>
      </c>
      <c r="L4" s="128" t="s">
        <v>17</v>
      </c>
    </row>
    <row r="5" spans="1:12" ht="42.75" customHeight="1" thickBot="1">
      <c r="A5" s="123" t="s">
        <v>8</v>
      </c>
      <c r="B5" s="140" t="s">
        <v>19</v>
      </c>
      <c r="C5" s="124">
        <v>20.706</v>
      </c>
      <c r="D5" s="124">
        <v>35</v>
      </c>
      <c r="E5" s="124">
        <v>9.269</v>
      </c>
      <c r="F5" s="124">
        <v>3.717</v>
      </c>
      <c r="G5" s="124">
        <v>0</v>
      </c>
      <c r="H5" s="124">
        <v>8.333</v>
      </c>
      <c r="I5" s="125">
        <v>3.8</v>
      </c>
      <c r="J5" s="126">
        <v>15</v>
      </c>
      <c r="K5" s="127" t="s">
        <v>20</v>
      </c>
      <c r="L5" s="128" t="s">
        <v>21</v>
      </c>
    </row>
    <row r="6" spans="1:12" ht="42.75" customHeight="1" thickBot="1">
      <c r="A6" s="123" t="s">
        <v>11</v>
      </c>
      <c r="B6" s="140" t="s">
        <v>9</v>
      </c>
      <c r="C6" s="124">
        <v>18.073</v>
      </c>
      <c r="D6" s="124">
        <v>18.446</v>
      </c>
      <c r="E6" s="124">
        <v>6.316</v>
      </c>
      <c r="F6" s="124">
        <v>0</v>
      </c>
      <c r="G6" s="124">
        <v>8.333</v>
      </c>
      <c r="H6" s="124">
        <v>0.768</v>
      </c>
      <c r="I6" s="125">
        <v>8.333</v>
      </c>
      <c r="J6" s="126">
        <v>14</v>
      </c>
      <c r="K6" s="127" t="s">
        <v>324</v>
      </c>
      <c r="L6" s="128" t="s">
        <v>10</v>
      </c>
    </row>
    <row r="7" spans="1:12" ht="42.75" customHeight="1" thickBot="1">
      <c r="A7" s="7" t="s">
        <v>14</v>
      </c>
      <c r="B7" s="137" t="s">
        <v>27</v>
      </c>
      <c r="C7" s="129">
        <v>13.23</v>
      </c>
      <c r="D7" s="129">
        <v>17.5</v>
      </c>
      <c r="E7" s="129">
        <v>0</v>
      </c>
      <c r="F7" s="129">
        <v>8.366</v>
      </c>
      <c r="G7" s="129">
        <v>7.134</v>
      </c>
      <c r="H7" s="129">
        <v>2.52</v>
      </c>
      <c r="I7" s="131">
        <v>3.51</v>
      </c>
      <c r="J7" s="130">
        <v>17</v>
      </c>
      <c r="K7" s="8" t="s">
        <v>313</v>
      </c>
      <c r="L7" s="9" t="s">
        <v>28</v>
      </c>
    </row>
    <row r="8" spans="1:12" ht="42.75" customHeight="1" thickBot="1">
      <c r="A8" s="7" t="s">
        <v>18</v>
      </c>
      <c r="B8" s="137" t="s">
        <v>30</v>
      </c>
      <c r="C8" s="129">
        <v>28.16</v>
      </c>
      <c r="D8" s="129">
        <v>0</v>
      </c>
      <c r="E8" s="129">
        <v>12.5</v>
      </c>
      <c r="F8" s="129">
        <v>0</v>
      </c>
      <c r="G8" s="129">
        <v>0</v>
      </c>
      <c r="H8" s="129">
        <v>1.905</v>
      </c>
      <c r="I8" s="131">
        <v>0</v>
      </c>
      <c r="J8" s="130">
        <v>18</v>
      </c>
      <c r="K8" s="8" t="s">
        <v>31</v>
      </c>
      <c r="L8" s="9" t="s">
        <v>32</v>
      </c>
    </row>
    <row r="9" spans="1:12" ht="42.75" customHeight="1" thickBot="1">
      <c r="A9" s="7" t="s">
        <v>22</v>
      </c>
      <c r="B9" s="138" t="s">
        <v>6</v>
      </c>
      <c r="C9" s="129">
        <v>0</v>
      </c>
      <c r="D9" s="129">
        <v>13.61</v>
      </c>
      <c r="E9" s="129">
        <v>0</v>
      </c>
      <c r="F9" s="129">
        <v>12.5</v>
      </c>
      <c r="G9" s="129">
        <v>5.436</v>
      </c>
      <c r="H9" s="129">
        <v>1.817</v>
      </c>
      <c r="I9" s="131">
        <v>2.313</v>
      </c>
      <c r="J9" s="129">
        <v>14</v>
      </c>
      <c r="K9" s="8" t="s">
        <v>311</v>
      </c>
      <c r="L9" s="9" t="s">
        <v>7</v>
      </c>
    </row>
    <row r="10" spans="1:12" ht="42.75" customHeight="1" thickBot="1">
      <c r="A10" s="7" t="s">
        <v>26</v>
      </c>
      <c r="B10" s="137" t="s">
        <v>12</v>
      </c>
      <c r="C10" s="129">
        <v>0</v>
      </c>
      <c r="D10" s="129">
        <v>18.446</v>
      </c>
      <c r="E10" s="129">
        <v>0</v>
      </c>
      <c r="F10" s="129">
        <v>0</v>
      </c>
      <c r="G10" s="129">
        <v>7</v>
      </c>
      <c r="H10" s="129">
        <v>1.806</v>
      </c>
      <c r="I10" s="131">
        <v>3.306</v>
      </c>
      <c r="J10" s="129">
        <v>19</v>
      </c>
      <c r="K10" s="8" t="s">
        <v>312</v>
      </c>
      <c r="L10" s="9" t="s">
        <v>13</v>
      </c>
    </row>
    <row r="11" spans="1:12" ht="42.75" customHeight="1" thickBot="1">
      <c r="A11" s="7" t="s">
        <v>29</v>
      </c>
      <c r="B11" s="137" t="s">
        <v>23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2.719</v>
      </c>
      <c r="I11" s="131">
        <v>3.618</v>
      </c>
      <c r="J11" s="130">
        <v>14</v>
      </c>
      <c r="K11" s="8" t="s">
        <v>24</v>
      </c>
      <c r="L11" s="9" t="s">
        <v>25</v>
      </c>
    </row>
    <row r="12" spans="1:12" ht="42.75" customHeight="1" thickBot="1">
      <c r="A12" s="7" t="s">
        <v>33</v>
      </c>
      <c r="B12" s="139" t="s">
        <v>34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31">
        <v>0</v>
      </c>
      <c r="J12" s="130">
        <v>16</v>
      </c>
      <c r="K12" s="8" t="s">
        <v>35</v>
      </c>
      <c r="L12" s="10" t="s">
        <v>36</v>
      </c>
    </row>
    <row r="14" spans="1:12" ht="15.75">
      <c r="A14" s="132" t="s">
        <v>316</v>
      </c>
      <c r="B14" s="63"/>
      <c r="C14" s="62"/>
      <c r="D14" s="133" t="s">
        <v>317</v>
      </c>
      <c r="E14" s="133"/>
      <c r="F14" s="118" t="s">
        <v>326</v>
      </c>
      <c r="G14" s="118"/>
      <c r="H14" s="118"/>
      <c r="I14" s="119"/>
      <c r="J14" s="141" t="s">
        <v>330</v>
      </c>
      <c r="K14" s="119"/>
      <c r="L14" s="134"/>
    </row>
    <row r="15" spans="1:12" ht="15.75">
      <c r="A15" s="132" t="s">
        <v>318</v>
      </c>
      <c r="B15" s="63"/>
      <c r="C15" s="63"/>
      <c r="D15" s="133" t="s">
        <v>319</v>
      </c>
      <c r="E15" s="133"/>
      <c r="F15" s="118" t="s">
        <v>327</v>
      </c>
      <c r="G15" s="118"/>
      <c r="H15" s="118"/>
      <c r="I15" s="119"/>
      <c r="J15" s="141" t="s">
        <v>331</v>
      </c>
      <c r="K15" s="119"/>
      <c r="L15" s="134"/>
    </row>
    <row r="16" spans="1:12" ht="15.75">
      <c r="A16" s="132" t="s">
        <v>325</v>
      </c>
      <c r="B16" s="63"/>
      <c r="C16" s="62"/>
      <c r="D16" s="133" t="s">
        <v>320</v>
      </c>
      <c r="E16" s="133"/>
      <c r="F16" s="118" t="s">
        <v>328</v>
      </c>
      <c r="G16" s="118"/>
      <c r="H16" s="118"/>
      <c r="I16" s="119"/>
      <c r="J16" s="141" t="s">
        <v>332</v>
      </c>
      <c r="K16" s="119"/>
      <c r="L16" s="135"/>
    </row>
    <row r="17" spans="6:12" ht="15.75">
      <c r="F17" s="136" t="s">
        <v>329</v>
      </c>
      <c r="G17" s="136"/>
      <c r="H17" s="136"/>
      <c r="I17" s="119"/>
      <c r="J17" s="141" t="s">
        <v>333</v>
      </c>
      <c r="K17" s="119"/>
      <c r="L17" s="135"/>
    </row>
    <row r="18" spans="6:12" ht="15.75">
      <c r="F18" s="136" t="s">
        <v>321</v>
      </c>
      <c r="G18" s="136"/>
      <c r="H18" s="136"/>
      <c r="I18" s="119"/>
      <c r="J18" s="141" t="s">
        <v>334</v>
      </c>
      <c r="K18" s="119"/>
      <c r="L18" s="135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.8515625" style="11" customWidth="1"/>
    <col min="2" max="2" width="27.00390625" style="0" customWidth="1"/>
    <col min="3" max="4" width="10.57421875" style="0" customWidth="1"/>
    <col min="5" max="5" width="11.8515625" style="0" customWidth="1"/>
    <col min="6" max="6" width="48.8515625" style="0" customWidth="1"/>
    <col min="7" max="7" width="12.00390625" style="11" customWidth="1"/>
    <col min="8" max="8" width="15.28125" style="0" customWidth="1"/>
    <col min="9" max="9" width="15.140625" style="0" customWidth="1"/>
    <col min="10" max="10" width="15.28125" style="0" customWidth="1"/>
    <col min="11" max="11" width="18.140625" style="0" customWidth="1"/>
    <col min="12" max="12" width="14.421875" style="0" customWidth="1"/>
  </cols>
  <sheetData>
    <row r="1" spans="1:12" ht="15.75">
      <c r="A1" s="148" t="s">
        <v>37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5:9" ht="15">
      <c r="E2" s="3"/>
      <c r="F2" s="146"/>
      <c r="G2" s="146"/>
      <c r="H2" s="146"/>
      <c r="I2" s="13"/>
    </row>
    <row r="3" spans="1:8" ht="15.75" thickBot="1">
      <c r="A3" s="147" t="s">
        <v>38</v>
      </c>
      <c r="B3" s="147"/>
      <c r="C3" s="18">
        <v>35</v>
      </c>
      <c r="D3" s="14"/>
      <c r="E3" s="3"/>
      <c r="F3" s="3"/>
      <c r="H3" s="3"/>
    </row>
    <row r="4" spans="1:12" s="6" customFormat="1" ht="45.75" customHeight="1" thickBot="1">
      <c r="A4" s="23" t="s">
        <v>1</v>
      </c>
      <c r="B4" s="24" t="s">
        <v>2</v>
      </c>
      <c r="C4" s="24" t="s">
        <v>39</v>
      </c>
      <c r="D4" s="24" t="s">
        <v>40</v>
      </c>
      <c r="E4" s="24" t="s">
        <v>41</v>
      </c>
      <c r="F4" s="24" t="s">
        <v>42</v>
      </c>
      <c r="G4" s="24" t="s">
        <v>43</v>
      </c>
      <c r="H4" s="24" t="s">
        <v>72</v>
      </c>
      <c r="I4" s="20" t="s">
        <v>79</v>
      </c>
      <c r="J4" s="24" t="s">
        <v>73</v>
      </c>
      <c r="K4" s="24" t="s">
        <v>44</v>
      </c>
      <c r="L4" s="25" t="s">
        <v>4</v>
      </c>
    </row>
    <row r="5" spans="1:12" ht="42.75" customHeight="1" thickBot="1">
      <c r="A5" s="47" t="s">
        <v>5</v>
      </c>
      <c r="B5" s="48" t="s">
        <v>15</v>
      </c>
      <c r="C5" s="49">
        <v>0.6631944444444444</v>
      </c>
      <c r="D5" s="49">
        <v>0.6968981481481481</v>
      </c>
      <c r="E5" s="50" t="s">
        <v>52</v>
      </c>
      <c r="F5" s="51" t="s">
        <v>53</v>
      </c>
      <c r="G5" s="52">
        <f>8+8</f>
        <v>16</v>
      </c>
      <c r="H5" s="50" t="s">
        <v>54</v>
      </c>
      <c r="I5" s="53" t="s">
        <v>55</v>
      </c>
      <c r="J5" s="51">
        <v>56.32</v>
      </c>
      <c r="K5" s="54">
        <f>MIN(J5:J9)/J5*C3</f>
        <v>35</v>
      </c>
      <c r="L5" s="55" t="s">
        <v>17</v>
      </c>
    </row>
    <row r="6" spans="1:12" ht="42.75" customHeight="1" thickBot="1">
      <c r="A6" s="47" t="s">
        <v>8</v>
      </c>
      <c r="B6" s="48" t="s">
        <v>30</v>
      </c>
      <c r="C6" s="49" t="s">
        <v>66</v>
      </c>
      <c r="D6" s="49" t="s">
        <v>67</v>
      </c>
      <c r="E6" s="50" t="s">
        <v>68</v>
      </c>
      <c r="F6" s="56" t="s">
        <v>69</v>
      </c>
      <c r="G6" s="52">
        <f>2*4+8+10</f>
        <v>26</v>
      </c>
      <c r="H6" s="50" t="s">
        <v>70</v>
      </c>
      <c r="I6" s="53" t="s">
        <v>71</v>
      </c>
      <c r="J6" s="51">
        <v>70</v>
      </c>
      <c r="K6" s="57">
        <f>MIN(J5:J9)/J6*C3</f>
        <v>28.16</v>
      </c>
      <c r="L6" s="55" t="s">
        <v>21</v>
      </c>
    </row>
    <row r="7" spans="1:12" ht="42.75" customHeight="1" thickBot="1">
      <c r="A7" s="47" t="s">
        <v>11</v>
      </c>
      <c r="B7" s="48" t="s">
        <v>19</v>
      </c>
      <c r="C7" s="50" t="s">
        <v>74</v>
      </c>
      <c r="D7" s="49" t="s">
        <v>56</v>
      </c>
      <c r="E7" s="50" t="s">
        <v>57</v>
      </c>
      <c r="F7" s="51" t="s">
        <v>58</v>
      </c>
      <c r="G7" s="52">
        <f>10+2*16+3*8+8+8</f>
        <v>82</v>
      </c>
      <c r="H7" s="50" t="s">
        <v>59</v>
      </c>
      <c r="I7" s="53" t="s">
        <v>60</v>
      </c>
      <c r="J7" s="51">
        <v>95.2</v>
      </c>
      <c r="K7" s="58">
        <f>MIN(J5:J9)/J7*C3</f>
        <v>20.705882352941178</v>
      </c>
      <c r="L7" s="55" t="s">
        <v>10</v>
      </c>
    </row>
    <row r="8" spans="1:12" ht="42.75" customHeight="1" thickBot="1">
      <c r="A8" s="26" t="s">
        <v>14</v>
      </c>
      <c r="B8" s="27" t="s">
        <v>9</v>
      </c>
      <c r="C8" s="28">
        <v>0.5381944444444444</v>
      </c>
      <c r="D8" s="28">
        <v>0.5806365740740741</v>
      </c>
      <c r="E8" s="29" t="s">
        <v>75</v>
      </c>
      <c r="F8" s="30" t="s">
        <v>49</v>
      </c>
      <c r="G8" s="31">
        <f>16*2+10*4+2*8+8</f>
        <v>96</v>
      </c>
      <c r="H8" s="29" t="s">
        <v>50</v>
      </c>
      <c r="I8" s="32" t="s">
        <v>76</v>
      </c>
      <c r="J8" s="30">
        <v>109.07</v>
      </c>
      <c r="K8" s="37">
        <f>MIN(J5:J9)/J8*C3</f>
        <v>18.07279728614651</v>
      </c>
      <c r="L8" s="34">
        <v>4</v>
      </c>
    </row>
    <row r="9" spans="1:12" ht="42.75" customHeight="1" thickBot="1">
      <c r="A9" s="26" t="s">
        <v>18</v>
      </c>
      <c r="B9" s="27" t="s">
        <v>27</v>
      </c>
      <c r="C9" s="28" t="s">
        <v>62</v>
      </c>
      <c r="D9" s="28" t="s">
        <v>63</v>
      </c>
      <c r="E9" s="29" t="s">
        <v>48</v>
      </c>
      <c r="F9" s="35" t="s">
        <v>77</v>
      </c>
      <c r="G9" s="31">
        <f>5*20+8+4+2*12+4*10</f>
        <v>176</v>
      </c>
      <c r="H9" s="29" t="s">
        <v>64</v>
      </c>
      <c r="I9" s="32" t="s">
        <v>65</v>
      </c>
      <c r="J9" s="30">
        <v>149</v>
      </c>
      <c r="K9" s="36">
        <f>MIN(J5:J9)/J9*C3</f>
        <v>13.229530201342282</v>
      </c>
      <c r="L9" s="34">
        <v>5</v>
      </c>
    </row>
    <row r="10" spans="1:12" ht="42.75" customHeight="1" thickBot="1">
      <c r="A10" s="26" t="s">
        <v>22</v>
      </c>
      <c r="B10" s="27" t="s">
        <v>12</v>
      </c>
      <c r="C10" s="28">
        <v>0.5972222222222222</v>
      </c>
      <c r="D10" s="38"/>
      <c r="E10" s="39"/>
      <c r="F10" s="40" t="s">
        <v>78</v>
      </c>
      <c r="G10" s="31">
        <f>16+2+10+2*8</f>
        <v>44</v>
      </c>
      <c r="H10" s="29" t="s">
        <v>51</v>
      </c>
      <c r="I10" s="40"/>
      <c r="J10" s="19" t="s">
        <v>47</v>
      </c>
      <c r="K10" s="33">
        <v>0</v>
      </c>
      <c r="L10" s="34"/>
    </row>
    <row r="11" spans="1:12" ht="42.75" customHeight="1" thickBot="1">
      <c r="A11" s="26" t="s">
        <v>26</v>
      </c>
      <c r="B11" s="27" t="s">
        <v>23</v>
      </c>
      <c r="C11" s="29" t="s">
        <v>80</v>
      </c>
      <c r="D11" s="38"/>
      <c r="E11" s="39"/>
      <c r="F11" s="40" t="s">
        <v>81</v>
      </c>
      <c r="G11" s="31">
        <f>16*2+10*2+8</f>
        <v>60</v>
      </c>
      <c r="H11" s="29" t="s">
        <v>61</v>
      </c>
      <c r="I11" s="41"/>
      <c r="J11" s="19" t="s">
        <v>47</v>
      </c>
      <c r="K11" s="42">
        <v>0</v>
      </c>
      <c r="L11" s="34"/>
    </row>
    <row r="12" spans="1:12" ht="42.75" customHeight="1" thickBot="1">
      <c r="A12" s="26" t="s">
        <v>29</v>
      </c>
      <c r="B12" s="27" t="s">
        <v>6</v>
      </c>
      <c r="C12" s="28">
        <v>0.4791666666666667</v>
      </c>
      <c r="D12" s="38"/>
      <c r="E12" s="40"/>
      <c r="F12" s="30" t="s">
        <v>45</v>
      </c>
      <c r="G12" s="43">
        <f>8*5+16*2+2*2</f>
        <v>76</v>
      </c>
      <c r="H12" s="29" t="s">
        <v>46</v>
      </c>
      <c r="I12" s="41"/>
      <c r="J12" s="19" t="s">
        <v>47</v>
      </c>
      <c r="K12" s="33">
        <v>0</v>
      </c>
      <c r="L12" s="34"/>
    </row>
    <row r="13" spans="1:12" ht="42.75" customHeight="1" thickBot="1">
      <c r="A13" s="26" t="s">
        <v>33</v>
      </c>
      <c r="B13" s="27" t="s">
        <v>34</v>
      </c>
      <c r="C13" s="44"/>
      <c r="D13" s="44"/>
      <c r="E13" s="45"/>
      <c r="F13" s="45"/>
      <c r="G13" s="46"/>
      <c r="H13" s="45"/>
      <c r="I13" s="40"/>
      <c r="J13" s="19" t="s">
        <v>82</v>
      </c>
      <c r="K13" s="33">
        <v>0</v>
      </c>
      <c r="L13" s="34"/>
    </row>
    <row r="14" spans="6:7" ht="15">
      <c r="F14" s="16"/>
      <c r="G14" s="17"/>
    </row>
    <row r="15" spans="1:7" ht="15">
      <c r="A15" s="60" t="s">
        <v>83</v>
      </c>
      <c r="B15" s="61"/>
      <c r="C15" s="62"/>
      <c r="D15" s="62"/>
      <c r="F15" s="16"/>
      <c r="G15" s="17"/>
    </row>
    <row r="16" spans="1:7" ht="15">
      <c r="A16" s="60" t="s">
        <v>84</v>
      </c>
      <c r="B16" s="63"/>
      <c r="C16" s="64" t="s">
        <v>85</v>
      </c>
      <c r="D16" s="62"/>
      <c r="F16" s="16"/>
      <c r="G16" s="17"/>
    </row>
    <row r="17" spans="1:7" ht="15">
      <c r="A17" s="65"/>
      <c r="B17" s="62"/>
      <c r="C17" s="64" t="s">
        <v>86</v>
      </c>
      <c r="D17" s="62"/>
      <c r="F17" s="16"/>
      <c r="G17" s="17"/>
    </row>
    <row r="18" spans="1:7" ht="15">
      <c r="A18" s="65"/>
      <c r="B18" s="62"/>
      <c r="C18" s="64" t="s">
        <v>87</v>
      </c>
      <c r="D18" s="62"/>
      <c r="F18" s="16"/>
      <c r="G18" s="17"/>
    </row>
    <row r="19" spans="1:7" ht="15">
      <c r="A19" s="65"/>
      <c r="B19" s="62"/>
      <c r="C19" s="64" t="s">
        <v>88</v>
      </c>
      <c r="D19" s="62"/>
      <c r="F19" s="16"/>
      <c r="G19" s="17"/>
    </row>
    <row r="20" spans="6:7" ht="15">
      <c r="F20" s="16"/>
      <c r="G20" s="17"/>
    </row>
    <row r="21" spans="6:7" ht="15">
      <c r="F21" s="16"/>
      <c r="G21" s="17"/>
    </row>
    <row r="22" spans="6:7" ht="15">
      <c r="F22" s="16"/>
      <c r="G22" s="17"/>
    </row>
    <row r="23" spans="6:7" ht="15">
      <c r="F23" s="16"/>
      <c r="G23" s="17"/>
    </row>
    <row r="24" spans="6:7" ht="15">
      <c r="F24" s="16"/>
      <c r="G24" s="13"/>
    </row>
  </sheetData>
  <sheetProtection/>
  <mergeCells count="3">
    <mergeCell ref="F2:H2"/>
    <mergeCell ref="A3:B3"/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3.8515625" style="11" customWidth="1"/>
    <col min="2" max="2" width="27.00390625" style="0" customWidth="1"/>
    <col min="3" max="4" width="10.57421875" style="0" customWidth="1"/>
    <col min="5" max="5" width="11.8515625" style="0" customWidth="1"/>
    <col min="6" max="6" width="48.8515625" style="0" customWidth="1"/>
    <col min="7" max="7" width="12.00390625" style="11" customWidth="1"/>
    <col min="8" max="8" width="15.28125" style="0" customWidth="1"/>
    <col min="9" max="9" width="15.140625" style="0" customWidth="1"/>
    <col min="10" max="10" width="15.28125" style="0" customWidth="1"/>
    <col min="11" max="11" width="18.140625" style="0" customWidth="1"/>
    <col min="12" max="12" width="14.421875" style="0" customWidth="1"/>
  </cols>
  <sheetData>
    <row r="1" spans="1:12" ht="15.75">
      <c r="A1" s="148" t="s">
        <v>89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5:9" ht="15">
      <c r="E2" s="3"/>
      <c r="F2" s="146"/>
      <c r="G2" s="146"/>
      <c r="H2" s="146"/>
      <c r="I2" s="13"/>
    </row>
    <row r="3" spans="1:8" ht="15.75" thickBot="1">
      <c r="A3" s="147" t="s">
        <v>38</v>
      </c>
      <c r="B3" s="147"/>
      <c r="C3" s="18">
        <v>35</v>
      </c>
      <c r="D3" s="14"/>
      <c r="E3" s="3"/>
      <c r="F3" s="3"/>
      <c r="H3" s="3"/>
    </row>
    <row r="4" spans="1:12" s="6" customFormat="1" ht="45.75" customHeight="1" thickBot="1">
      <c r="A4" s="23" t="s">
        <v>1</v>
      </c>
      <c r="B4" s="24" t="s">
        <v>2</v>
      </c>
      <c r="C4" s="24" t="s">
        <v>39</v>
      </c>
      <c r="D4" s="24" t="s">
        <v>40</v>
      </c>
      <c r="E4" s="24" t="s">
        <v>41</v>
      </c>
      <c r="F4" s="24" t="s">
        <v>42</v>
      </c>
      <c r="G4" s="24" t="s">
        <v>43</v>
      </c>
      <c r="H4" s="24" t="s">
        <v>72</v>
      </c>
      <c r="I4" s="20" t="s">
        <v>79</v>
      </c>
      <c r="J4" s="24" t="s">
        <v>73</v>
      </c>
      <c r="K4" s="24" t="s">
        <v>44</v>
      </c>
      <c r="L4" s="25" t="s">
        <v>4</v>
      </c>
    </row>
    <row r="5" spans="1:12" ht="42.75" customHeight="1" thickBot="1">
      <c r="A5" s="47" t="s">
        <v>5</v>
      </c>
      <c r="B5" s="48" t="s">
        <v>19</v>
      </c>
      <c r="C5" s="69">
        <v>0.4680555555555555</v>
      </c>
      <c r="D5" s="69">
        <v>0.4895833333333333</v>
      </c>
      <c r="E5" s="70" t="s">
        <v>96</v>
      </c>
      <c r="F5" s="71" t="s">
        <v>97</v>
      </c>
      <c r="G5" s="72">
        <f>14+2</f>
        <v>16</v>
      </c>
      <c r="H5" s="70" t="s">
        <v>54</v>
      </c>
      <c r="I5" s="73" t="s">
        <v>98</v>
      </c>
      <c r="J5" s="71">
        <v>39</v>
      </c>
      <c r="K5" s="54">
        <f>MIN(J5:J10)/J5*C3</f>
        <v>35</v>
      </c>
      <c r="L5" s="55" t="s">
        <v>17</v>
      </c>
    </row>
    <row r="6" spans="1:12" ht="42.75" customHeight="1" thickBot="1">
      <c r="A6" s="47" t="s">
        <v>8</v>
      </c>
      <c r="B6" s="48" t="s">
        <v>15</v>
      </c>
      <c r="C6" s="69">
        <v>0.4666666666666666</v>
      </c>
      <c r="D6" s="69">
        <v>0.5006944444444444</v>
      </c>
      <c r="E6" s="70" t="s">
        <v>99</v>
      </c>
      <c r="F6" s="71" t="s">
        <v>100</v>
      </c>
      <c r="G6" s="72">
        <f>2*8+2</f>
        <v>18</v>
      </c>
      <c r="H6" s="70" t="s">
        <v>101</v>
      </c>
      <c r="I6" s="73" t="s">
        <v>102</v>
      </c>
      <c r="J6" s="71">
        <v>58</v>
      </c>
      <c r="K6" s="58">
        <f>MIN(J5:J10)/J6*C3</f>
        <v>23.53448275862069</v>
      </c>
      <c r="L6" s="55" t="s">
        <v>21</v>
      </c>
    </row>
    <row r="7" spans="1:12" ht="42.75" customHeight="1" thickBot="1">
      <c r="A7" s="47" t="s">
        <v>11</v>
      </c>
      <c r="B7" s="48" t="s">
        <v>9</v>
      </c>
      <c r="C7" s="69">
        <v>0.5958333333333333</v>
      </c>
      <c r="D7" s="69">
        <v>0.6326388888888889</v>
      </c>
      <c r="E7" s="70" t="s">
        <v>103</v>
      </c>
      <c r="F7" s="71" t="s">
        <v>104</v>
      </c>
      <c r="G7" s="72">
        <f>20+14+8</f>
        <v>42</v>
      </c>
      <c r="H7" s="70" t="s">
        <v>105</v>
      </c>
      <c r="I7" s="73" t="s">
        <v>106</v>
      </c>
      <c r="J7" s="71">
        <v>74</v>
      </c>
      <c r="K7" s="58">
        <f>MIN(J5:J10)/J7*C3</f>
        <v>18.445945945945944</v>
      </c>
      <c r="L7" s="142" t="s">
        <v>335</v>
      </c>
    </row>
    <row r="8" spans="1:12" ht="42.75" customHeight="1" thickBot="1">
      <c r="A8" s="26" t="s">
        <v>14</v>
      </c>
      <c r="B8" s="27" t="s">
        <v>12</v>
      </c>
      <c r="C8" s="74" t="s">
        <v>110</v>
      </c>
      <c r="D8" s="74" t="s">
        <v>111</v>
      </c>
      <c r="E8" s="74" t="s">
        <v>107</v>
      </c>
      <c r="F8" s="75" t="s">
        <v>108</v>
      </c>
      <c r="G8" s="76">
        <f>12+10+8</f>
        <v>30</v>
      </c>
      <c r="H8" s="74" t="s">
        <v>109</v>
      </c>
      <c r="I8" s="77" t="s">
        <v>106</v>
      </c>
      <c r="J8" s="75">
        <v>74</v>
      </c>
      <c r="K8" s="37">
        <f>MIN(J5:J10)/J8*C3</f>
        <v>18.445945945945944</v>
      </c>
      <c r="L8" s="143" t="s">
        <v>335</v>
      </c>
    </row>
    <row r="9" spans="1:12" ht="42.75" customHeight="1" thickBot="1">
      <c r="A9" s="26" t="s">
        <v>18</v>
      </c>
      <c r="B9" s="27" t="s">
        <v>27</v>
      </c>
      <c r="C9" s="78">
        <v>0.6131944444444445</v>
      </c>
      <c r="D9" s="78">
        <v>0.6590277777777778</v>
      </c>
      <c r="E9" s="74" t="s">
        <v>112</v>
      </c>
      <c r="F9" s="79" t="s">
        <v>113</v>
      </c>
      <c r="G9" s="76">
        <f>8+16</f>
        <v>24</v>
      </c>
      <c r="H9" s="74" t="s">
        <v>114</v>
      </c>
      <c r="I9" s="77" t="s">
        <v>115</v>
      </c>
      <c r="J9" s="75">
        <v>78</v>
      </c>
      <c r="K9" s="66">
        <f>MIN(J5:J10)/J9*C3</f>
        <v>17.5</v>
      </c>
      <c r="L9" s="34">
        <v>5</v>
      </c>
    </row>
    <row r="10" spans="1:12" ht="42.75" customHeight="1" thickBot="1">
      <c r="A10" s="26" t="s">
        <v>22</v>
      </c>
      <c r="B10" s="27" t="s">
        <v>6</v>
      </c>
      <c r="C10" s="74" t="s">
        <v>120</v>
      </c>
      <c r="D10" s="78">
        <v>0.41805555555555557</v>
      </c>
      <c r="E10" s="74" t="s">
        <v>116</v>
      </c>
      <c r="F10" s="79" t="s">
        <v>117</v>
      </c>
      <c r="G10" s="80">
        <f>2*5+2*8+7+8</f>
        <v>41</v>
      </c>
      <c r="H10" s="74" t="s">
        <v>118</v>
      </c>
      <c r="I10" s="77" t="s">
        <v>119</v>
      </c>
      <c r="J10" s="75">
        <v>100.3</v>
      </c>
      <c r="K10" s="36">
        <f>MIN(J5:J10)/J10*C3</f>
        <v>13.609172482552344</v>
      </c>
      <c r="L10" s="34">
        <v>6</v>
      </c>
    </row>
    <row r="11" spans="1:12" ht="42.75" customHeight="1" thickBot="1">
      <c r="A11" s="26" t="s">
        <v>26</v>
      </c>
      <c r="B11" s="27" t="s">
        <v>30</v>
      </c>
      <c r="C11" s="78">
        <v>0.5416666666666666</v>
      </c>
      <c r="D11" s="81"/>
      <c r="E11" s="82"/>
      <c r="F11" s="79" t="s">
        <v>122</v>
      </c>
      <c r="G11" s="76">
        <f>3*5+20+10</f>
        <v>45</v>
      </c>
      <c r="H11" s="74" t="s">
        <v>121</v>
      </c>
      <c r="I11" s="41"/>
      <c r="J11" s="19" t="s">
        <v>47</v>
      </c>
      <c r="K11" s="42">
        <v>0</v>
      </c>
      <c r="L11" s="34"/>
    </row>
    <row r="12" spans="1:12" ht="42.75" customHeight="1" thickBot="1">
      <c r="A12" s="26" t="s">
        <v>29</v>
      </c>
      <c r="B12" s="27" t="s">
        <v>23</v>
      </c>
      <c r="C12" s="78">
        <v>0.5208333333333334</v>
      </c>
      <c r="D12" s="81"/>
      <c r="E12" s="83"/>
      <c r="F12" s="79" t="s">
        <v>124</v>
      </c>
      <c r="G12" s="76">
        <f>10+5*2+10+2*20+14</f>
        <v>84</v>
      </c>
      <c r="H12" s="74" t="s">
        <v>123</v>
      </c>
      <c r="I12" s="41"/>
      <c r="J12" s="19" t="s">
        <v>47</v>
      </c>
      <c r="K12" s="33">
        <v>0</v>
      </c>
      <c r="L12" s="34"/>
    </row>
    <row r="13" spans="1:12" ht="42.75" customHeight="1" thickBot="1">
      <c r="A13" s="26" t="s">
        <v>33</v>
      </c>
      <c r="B13" s="27" t="s">
        <v>34</v>
      </c>
      <c r="C13" s="78">
        <v>0.5041666666666667</v>
      </c>
      <c r="D13" s="84"/>
      <c r="E13" s="85"/>
      <c r="F13" s="79" t="s">
        <v>126</v>
      </c>
      <c r="G13" s="76">
        <f>10+5*4+10+14+20*2</f>
        <v>94</v>
      </c>
      <c r="H13" s="74" t="s">
        <v>125</v>
      </c>
      <c r="I13" s="40"/>
      <c r="J13" s="19" t="s">
        <v>47</v>
      </c>
      <c r="K13" s="33">
        <v>0</v>
      </c>
      <c r="L13" s="34"/>
    </row>
    <row r="14" spans="6:7" ht="15">
      <c r="F14" s="16"/>
      <c r="G14" s="17"/>
    </row>
    <row r="15" spans="1:7" ht="15">
      <c r="A15" s="60" t="s">
        <v>90</v>
      </c>
      <c r="B15" s="61"/>
      <c r="C15" s="62"/>
      <c r="D15" s="62"/>
      <c r="F15" s="16"/>
      <c r="G15" s="17"/>
    </row>
    <row r="16" spans="1:7" ht="15">
      <c r="A16" s="60" t="s">
        <v>84</v>
      </c>
      <c r="B16" s="63"/>
      <c r="C16" s="64" t="s">
        <v>91</v>
      </c>
      <c r="D16" s="62"/>
      <c r="F16" s="16"/>
      <c r="G16" s="17"/>
    </row>
    <row r="17" spans="1:7" ht="15">
      <c r="A17" s="65"/>
      <c r="B17" s="62"/>
      <c r="C17" s="64" t="s">
        <v>92</v>
      </c>
      <c r="D17" s="62"/>
      <c r="F17" s="16"/>
      <c r="G17" s="17"/>
    </row>
    <row r="18" spans="1:7" ht="15">
      <c r="A18" s="65"/>
      <c r="B18" s="62"/>
      <c r="C18" s="64" t="s">
        <v>93</v>
      </c>
      <c r="D18" s="62"/>
      <c r="F18" s="16"/>
      <c r="G18" s="17"/>
    </row>
    <row r="19" spans="1:7" ht="15">
      <c r="A19" s="65"/>
      <c r="B19" s="62"/>
      <c r="C19" s="64" t="s">
        <v>94</v>
      </c>
      <c r="D19" s="62"/>
      <c r="F19" s="16"/>
      <c r="G19" s="17"/>
    </row>
    <row r="20" spans="1:7" ht="15">
      <c r="A20" s="65"/>
      <c r="B20" s="62"/>
      <c r="C20" s="64" t="s">
        <v>95</v>
      </c>
      <c r="D20" s="62"/>
      <c r="F20" s="16"/>
      <c r="G20" s="17"/>
    </row>
    <row r="21" spans="6:7" ht="15">
      <c r="F21" s="16"/>
      <c r="G21" s="17"/>
    </row>
    <row r="22" spans="6:7" ht="15">
      <c r="F22" s="16"/>
      <c r="G22" s="17"/>
    </row>
    <row r="23" spans="6:7" ht="15">
      <c r="F23" s="16"/>
      <c r="G23" s="17"/>
    </row>
    <row r="24" spans="6:7" ht="15">
      <c r="F24" s="16"/>
      <c r="G24" s="13"/>
    </row>
  </sheetData>
  <sheetProtection/>
  <mergeCells count="3">
    <mergeCell ref="A1:L1"/>
    <mergeCell ref="F2:H2"/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3.8515625" style="11" customWidth="1"/>
    <col min="2" max="2" width="27.00390625" style="0" customWidth="1"/>
    <col min="3" max="4" width="10.57421875" style="0" customWidth="1"/>
    <col min="5" max="5" width="11.8515625" style="0" customWidth="1"/>
    <col min="6" max="6" width="48.8515625" style="0" customWidth="1"/>
    <col min="7" max="7" width="12.00390625" style="11" customWidth="1"/>
    <col min="8" max="8" width="15.28125" style="0" customWidth="1"/>
    <col min="9" max="9" width="15.140625" style="0" customWidth="1"/>
    <col min="10" max="10" width="15.28125" style="0" customWidth="1"/>
    <col min="11" max="11" width="18.140625" style="0" customWidth="1"/>
    <col min="12" max="12" width="14.421875" style="0" customWidth="1"/>
  </cols>
  <sheetData>
    <row r="1" spans="1:12" ht="15.75">
      <c r="A1" s="148" t="s">
        <v>182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5:9" ht="15">
      <c r="E2" s="3"/>
      <c r="F2" s="146"/>
      <c r="G2" s="146"/>
      <c r="H2" s="146"/>
      <c r="I2" s="13"/>
    </row>
    <row r="3" spans="1:8" ht="16.5" thickBot="1">
      <c r="A3" s="147" t="s">
        <v>127</v>
      </c>
      <c r="B3" s="147"/>
      <c r="C3" s="18">
        <v>12.5</v>
      </c>
      <c r="D3" s="14"/>
      <c r="E3" s="3"/>
      <c r="F3" s="67" t="s">
        <v>128</v>
      </c>
      <c r="H3" s="3"/>
    </row>
    <row r="4" spans="1:12" s="6" customFormat="1" ht="45.75" customHeight="1" thickBot="1">
      <c r="A4" s="23" t="s">
        <v>1</v>
      </c>
      <c r="B4" s="24" t="s">
        <v>2</v>
      </c>
      <c r="C4" s="24" t="s">
        <v>39</v>
      </c>
      <c r="D4" s="24" t="s">
        <v>40</v>
      </c>
      <c r="E4" s="24" t="s">
        <v>41</v>
      </c>
      <c r="F4" s="24" t="s">
        <v>42</v>
      </c>
      <c r="G4" s="24" t="s">
        <v>43</v>
      </c>
      <c r="H4" s="24" t="s">
        <v>72</v>
      </c>
      <c r="I4" s="20" t="s">
        <v>79</v>
      </c>
      <c r="J4" s="24" t="s">
        <v>73</v>
      </c>
      <c r="K4" s="24" t="s">
        <v>44</v>
      </c>
      <c r="L4" s="25" t="s">
        <v>4</v>
      </c>
    </row>
    <row r="5" spans="1:12" ht="34.5" customHeight="1" thickBot="1">
      <c r="A5" s="47" t="s">
        <v>5</v>
      </c>
      <c r="B5" s="48" t="s">
        <v>30</v>
      </c>
      <c r="C5" s="69">
        <v>0.4965509259259259</v>
      </c>
      <c r="D5" s="69">
        <v>0.5044907407407407</v>
      </c>
      <c r="E5" s="70" t="s">
        <v>129</v>
      </c>
      <c r="F5" s="86" t="s">
        <v>130</v>
      </c>
      <c r="G5" s="72">
        <f>8</f>
        <v>8</v>
      </c>
      <c r="H5" s="70" t="s">
        <v>131</v>
      </c>
      <c r="I5" s="73" t="s">
        <v>132</v>
      </c>
      <c r="J5" s="71">
        <v>15.26</v>
      </c>
      <c r="K5" s="54">
        <f>MIN(J5:J8)/J5*C3</f>
        <v>12.5</v>
      </c>
      <c r="L5" s="55" t="s">
        <v>17</v>
      </c>
    </row>
    <row r="6" spans="1:12" ht="34.5" customHeight="1" thickBot="1">
      <c r="A6" s="47" t="s">
        <v>8</v>
      </c>
      <c r="B6" s="48" t="s">
        <v>19</v>
      </c>
      <c r="C6" s="69">
        <v>0.6509259259259259</v>
      </c>
      <c r="D6" s="69">
        <v>0.6627083333333333</v>
      </c>
      <c r="E6" s="70" t="s">
        <v>133</v>
      </c>
      <c r="F6" s="71" t="s">
        <v>130</v>
      </c>
      <c r="G6" s="72">
        <f>8</f>
        <v>8</v>
      </c>
      <c r="H6" s="70" t="s">
        <v>131</v>
      </c>
      <c r="I6" s="73" t="s">
        <v>134</v>
      </c>
      <c r="J6" s="71">
        <v>20.58</v>
      </c>
      <c r="K6" s="58">
        <f>MIN(J5:J8)/J6*C3</f>
        <v>9.268707482993198</v>
      </c>
      <c r="L6" s="55" t="s">
        <v>21</v>
      </c>
    </row>
    <row r="7" spans="1:12" ht="34.5" customHeight="1" thickBot="1">
      <c r="A7" s="47" t="s">
        <v>11</v>
      </c>
      <c r="B7" s="48" t="s">
        <v>9</v>
      </c>
      <c r="C7" s="69">
        <v>0.41059027777777773</v>
      </c>
      <c r="D7" s="69">
        <v>0.42193287037037036</v>
      </c>
      <c r="E7" s="70" t="s">
        <v>135</v>
      </c>
      <c r="F7" s="71" t="s">
        <v>136</v>
      </c>
      <c r="G7" s="72">
        <f>2*10+8</f>
        <v>28</v>
      </c>
      <c r="H7" s="70" t="s">
        <v>137</v>
      </c>
      <c r="I7" s="73" t="s">
        <v>138</v>
      </c>
      <c r="J7" s="71">
        <v>30.2</v>
      </c>
      <c r="K7" s="58">
        <f>MIN(J5:J8)/J7*C3</f>
        <v>6.316225165562914</v>
      </c>
      <c r="L7" s="55" t="s">
        <v>10</v>
      </c>
    </row>
    <row r="8" spans="1:12" ht="34.5" customHeight="1" thickBot="1">
      <c r="A8" s="26" t="s">
        <v>14</v>
      </c>
      <c r="B8" s="27" t="s">
        <v>15</v>
      </c>
      <c r="C8" s="78">
        <v>0.5368055555555555</v>
      </c>
      <c r="D8" s="78">
        <v>0.5504629629629629</v>
      </c>
      <c r="E8" s="74" t="s">
        <v>139</v>
      </c>
      <c r="F8" s="79" t="s">
        <v>140</v>
      </c>
      <c r="G8" s="76">
        <f>20+10+3*4</f>
        <v>42</v>
      </c>
      <c r="H8" s="74" t="s">
        <v>105</v>
      </c>
      <c r="I8" s="77" t="s">
        <v>141</v>
      </c>
      <c r="J8" s="75">
        <v>40.4</v>
      </c>
      <c r="K8" s="37">
        <f>MIN(J5:J8)/J8*C3</f>
        <v>4.721534653465347</v>
      </c>
      <c r="L8" s="34">
        <v>4</v>
      </c>
    </row>
    <row r="9" spans="1:12" ht="34.5" customHeight="1" thickBot="1">
      <c r="A9" s="26" t="s">
        <v>18</v>
      </c>
      <c r="B9" s="27" t="s">
        <v>27</v>
      </c>
      <c r="C9" s="78">
        <v>0.4686342592592592</v>
      </c>
      <c r="D9" s="78">
        <v>0.4849421296296296</v>
      </c>
      <c r="E9" s="74" t="s">
        <v>142</v>
      </c>
      <c r="F9" s="79" t="s">
        <v>143</v>
      </c>
      <c r="G9" s="76">
        <f>20-2</f>
        <v>18</v>
      </c>
      <c r="H9" s="74" t="s">
        <v>101</v>
      </c>
      <c r="I9" s="77"/>
      <c r="J9" s="19" t="s">
        <v>47</v>
      </c>
      <c r="K9" s="42">
        <v>0</v>
      </c>
      <c r="L9" s="34"/>
    </row>
    <row r="10" spans="1:12" ht="34.5" customHeight="1" thickBot="1">
      <c r="A10" s="26" t="s">
        <v>22</v>
      </c>
      <c r="B10" s="27" t="s">
        <v>12</v>
      </c>
      <c r="C10" s="78">
        <v>0.4627314814814815</v>
      </c>
      <c r="D10" s="78">
        <v>0.477662037037037</v>
      </c>
      <c r="E10" s="74" t="s">
        <v>144</v>
      </c>
      <c r="F10" s="75" t="s">
        <v>146</v>
      </c>
      <c r="G10" s="76">
        <f>3*8+10</f>
        <v>34</v>
      </c>
      <c r="H10" s="74" t="s">
        <v>145</v>
      </c>
      <c r="I10" s="77"/>
      <c r="J10" s="19" t="s">
        <v>47</v>
      </c>
      <c r="K10" s="42">
        <v>0</v>
      </c>
      <c r="L10" s="34"/>
    </row>
    <row r="11" spans="1:12" ht="34.5" customHeight="1" thickBot="1">
      <c r="A11" s="26" t="s">
        <v>26</v>
      </c>
      <c r="B11" s="27" t="s">
        <v>23</v>
      </c>
      <c r="C11" s="78">
        <v>0.3497685185185185</v>
      </c>
      <c r="D11" s="78">
        <v>0.3648611111111111</v>
      </c>
      <c r="E11" s="74" t="s">
        <v>147</v>
      </c>
      <c r="F11" s="79" t="s">
        <v>149</v>
      </c>
      <c r="G11" s="76">
        <f>-1+8+4+8+2*10</f>
        <v>39</v>
      </c>
      <c r="H11" s="74" t="s">
        <v>148</v>
      </c>
      <c r="I11" s="41"/>
      <c r="J11" s="19" t="s">
        <v>47</v>
      </c>
      <c r="K11" s="42">
        <v>0</v>
      </c>
      <c r="L11" s="34"/>
    </row>
    <row r="12" spans="1:12" ht="34.5" customHeight="1" thickBot="1">
      <c r="A12" s="26" t="s">
        <v>29</v>
      </c>
      <c r="B12" s="27" t="s">
        <v>6</v>
      </c>
      <c r="C12" s="78">
        <v>0.618287037037037</v>
      </c>
      <c r="D12" s="78">
        <v>0.6335648148148149</v>
      </c>
      <c r="E12" s="74" t="s">
        <v>51</v>
      </c>
      <c r="F12" s="79" t="s">
        <v>151</v>
      </c>
      <c r="G12" s="80">
        <f>20+2*4+2*10+4</f>
        <v>52</v>
      </c>
      <c r="H12" s="74" t="s">
        <v>150</v>
      </c>
      <c r="I12" s="41"/>
      <c r="J12" s="19" t="s">
        <v>47</v>
      </c>
      <c r="K12" s="33">
        <v>0</v>
      </c>
      <c r="L12" s="34"/>
    </row>
    <row r="13" spans="1:12" ht="34.5" customHeight="1" thickBot="1">
      <c r="A13" s="26" t="s">
        <v>33</v>
      </c>
      <c r="B13" s="27" t="s">
        <v>34</v>
      </c>
      <c r="C13" s="78">
        <v>0.5771990740740741</v>
      </c>
      <c r="D13" s="78">
        <v>0.5924768518518518</v>
      </c>
      <c r="E13" s="74" t="s">
        <v>51</v>
      </c>
      <c r="F13" s="79" t="s">
        <v>153</v>
      </c>
      <c r="G13" s="87">
        <f>8+20+2*16+10</f>
        <v>70</v>
      </c>
      <c r="H13" s="74" t="s">
        <v>152</v>
      </c>
      <c r="I13" s="40"/>
      <c r="J13" s="19" t="s">
        <v>47</v>
      </c>
      <c r="K13" s="33">
        <v>0</v>
      </c>
      <c r="L13" s="34"/>
    </row>
    <row r="14" spans="6:7" ht="15">
      <c r="F14" s="16"/>
      <c r="G14" s="17"/>
    </row>
    <row r="15" spans="1:8" ht="16.5" thickBot="1">
      <c r="A15" s="147" t="s">
        <v>127</v>
      </c>
      <c r="B15" s="147"/>
      <c r="C15" s="18">
        <v>12.5</v>
      </c>
      <c r="D15" s="14"/>
      <c r="E15" s="3"/>
      <c r="F15" s="67" t="s">
        <v>154</v>
      </c>
      <c r="H15" s="3"/>
    </row>
    <row r="16" spans="1:12" ht="45.75" thickBot="1">
      <c r="A16" s="23" t="s">
        <v>1</v>
      </c>
      <c r="B16" s="24" t="s">
        <v>2</v>
      </c>
      <c r="C16" s="24" t="s">
        <v>39</v>
      </c>
      <c r="D16" s="24" t="s">
        <v>40</v>
      </c>
      <c r="E16" s="24" t="s">
        <v>41</v>
      </c>
      <c r="F16" s="24" t="s">
        <v>42</v>
      </c>
      <c r="G16" s="24" t="s">
        <v>43</v>
      </c>
      <c r="H16" s="24" t="s">
        <v>72</v>
      </c>
      <c r="I16" s="20" t="s">
        <v>79</v>
      </c>
      <c r="J16" s="24" t="s">
        <v>73</v>
      </c>
      <c r="K16" s="24" t="s">
        <v>44</v>
      </c>
      <c r="L16" s="25" t="s">
        <v>4</v>
      </c>
    </row>
    <row r="17" spans="1:12" ht="34.5" customHeight="1" thickBot="1">
      <c r="A17" s="47" t="s">
        <v>5</v>
      </c>
      <c r="B17" s="48" t="s">
        <v>6</v>
      </c>
      <c r="C17" s="69">
        <v>0.6350694444444445</v>
      </c>
      <c r="D17" s="69">
        <v>0.6391203703703704</v>
      </c>
      <c r="E17" s="70" t="s">
        <v>155</v>
      </c>
      <c r="F17" s="71" t="s">
        <v>156</v>
      </c>
      <c r="G17" s="98">
        <f>12+4</f>
        <v>16</v>
      </c>
      <c r="H17" s="70" t="s">
        <v>54</v>
      </c>
      <c r="I17" s="73" t="s">
        <v>157</v>
      </c>
      <c r="J17" s="71">
        <v>13.5</v>
      </c>
      <c r="K17" s="54">
        <f>MIN(J17:J20)/J17*C15</f>
        <v>12.5</v>
      </c>
      <c r="L17" s="55" t="s">
        <v>17</v>
      </c>
    </row>
    <row r="18" spans="1:12" ht="34.5" customHeight="1" thickBot="1">
      <c r="A18" s="47" t="s">
        <v>8</v>
      </c>
      <c r="B18" s="48" t="s">
        <v>27</v>
      </c>
      <c r="C18" s="69">
        <v>0.4784722222222222</v>
      </c>
      <c r="D18" s="69">
        <v>0.4897800925925926</v>
      </c>
      <c r="E18" s="70" t="s">
        <v>158</v>
      </c>
      <c r="F18" s="86" t="s">
        <v>130</v>
      </c>
      <c r="G18" s="72">
        <f>8</f>
        <v>8</v>
      </c>
      <c r="H18" s="70" t="s">
        <v>131</v>
      </c>
      <c r="I18" s="73" t="s">
        <v>159</v>
      </c>
      <c r="J18" s="71">
        <v>20.17</v>
      </c>
      <c r="K18" s="58">
        <f>MIN(J17:J20)/J18*C15</f>
        <v>8.366385721368367</v>
      </c>
      <c r="L18" s="55" t="s">
        <v>21</v>
      </c>
    </row>
    <row r="19" spans="1:12" ht="34.5" customHeight="1" thickBot="1">
      <c r="A19" s="47" t="s">
        <v>11</v>
      </c>
      <c r="B19" s="48" t="s">
        <v>15</v>
      </c>
      <c r="C19" s="69">
        <v>0.5517361111111111</v>
      </c>
      <c r="D19" s="69">
        <v>0.5630787037037037</v>
      </c>
      <c r="E19" s="70" t="s">
        <v>135</v>
      </c>
      <c r="F19" s="71" t="s">
        <v>160</v>
      </c>
      <c r="G19" s="72">
        <f>2*7</f>
        <v>14</v>
      </c>
      <c r="H19" s="70" t="s">
        <v>161</v>
      </c>
      <c r="I19" s="73" t="s">
        <v>162</v>
      </c>
      <c r="J19" s="71">
        <v>23.2</v>
      </c>
      <c r="K19" s="58">
        <f>MIN(J17:J20)/J19*C15</f>
        <v>7.273706896551724</v>
      </c>
      <c r="L19" s="55" t="s">
        <v>10</v>
      </c>
    </row>
    <row r="20" spans="1:12" ht="34.5" customHeight="1" thickBot="1">
      <c r="A20" s="26" t="s">
        <v>14</v>
      </c>
      <c r="B20" s="99" t="s">
        <v>19</v>
      </c>
      <c r="C20" s="78">
        <v>0.6618055555555555</v>
      </c>
      <c r="D20" s="78">
        <v>0.6733796296296296</v>
      </c>
      <c r="E20" s="74" t="s">
        <v>163</v>
      </c>
      <c r="F20" s="75" t="s">
        <v>164</v>
      </c>
      <c r="G20" s="76">
        <f>10+4+2*20+4</f>
        <v>58</v>
      </c>
      <c r="H20" s="74" t="s">
        <v>165</v>
      </c>
      <c r="I20" s="77" t="s">
        <v>166</v>
      </c>
      <c r="J20" s="75">
        <v>45.4</v>
      </c>
      <c r="K20" s="37">
        <f>MIN(J17:J20)/J20*C15</f>
        <v>3.716960352422908</v>
      </c>
      <c r="L20" s="34">
        <v>4</v>
      </c>
    </row>
    <row r="21" spans="1:12" ht="34.5" customHeight="1" thickBot="1">
      <c r="A21" s="26" t="s">
        <v>18</v>
      </c>
      <c r="B21" s="27" t="s">
        <v>23</v>
      </c>
      <c r="C21" s="78">
        <v>0.3612847222222222</v>
      </c>
      <c r="D21" s="78">
        <v>0.3769097222222222</v>
      </c>
      <c r="E21" s="74" t="s">
        <v>121</v>
      </c>
      <c r="F21" s="75" t="s">
        <v>168</v>
      </c>
      <c r="G21" s="76">
        <f>-1+8+4</f>
        <v>11</v>
      </c>
      <c r="H21" s="74" t="s">
        <v>167</v>
      </c>
      <c r="I21" s="77"/>
      <c r="J21" s="19" t="s">
        <v>47</v>
      </c>
      <c r="K21" s="42">
        <v>0</v>
      </c>
      <c r="L21" s="34"/>
    </row>
    <row r="22" spans="1:12" ht="34.5" customHeight="1" thickBot="1">
      <c r="A22" s="26" t="s">
        <v>22</v>
      </c>
      <c r="B22" s="27" t="s">
        <v>12</v>
      </c>
      <c r="C22" s="78">
        <v>0.47378472222222223</v>
      </c>
      <c r="D22" s="78">
        <v>0.4928819444444445</v>
      </c>
      <c r="E22" s="74" t="s">
        <v>169</v>
      </c>
      <c r="F22" s="75" t="s">
        <v>170</v>
      </c>
      <c r="G22" s="76">
        <f>8+10+8</f>
        <v>26</v>
      </c>
      <c r="H22" s="74" t="s">
        <v>70</v>
      </c>
      <c r="I22" s="77"/>
      <c r="J22" s="19" t="s">
        <v>47</v>
      </c>
      <c r="K22" s="42">
        <v>0</v>
      </c>
      <c r="L22" s="34"/>
    </row>
    <row r="23" spans="1:12" ht="34.5" customHeight="1" thickBot="1">
      <c r="A23" s="26" t="s">
        <v>26</v>
      </c>
      <c r="B23" s="27" t="s">
        <v>9</v>
      </c>
      <c r="C23" s="78">
        <v>0.44774305555555555</v>
      </c>
      <c r="D23" s="78">
        <v>0.4630208333333334</v>
      </c>
      <c r="E23" s="74" t="s">
        <v>51</v>
      </c>
      <c r="F23" s="75" t="s">
        <v>172</v>
      </c>
      <c r="G23" s="76">
        <f>8+10+4+10</f>
        <v>32</v>
      </c>
      <c r="H23" s="74" t="s">
        <v>171</v>
      </c>
      <c r="I23" s="41"/>
      <c r="J23" s="19" t="s">
        <v>47</v>
      </c>
      <c r="K23" s="42">
        <v>0</v>
      </c>
      <c r="L23" s="34"/>
    </row>
    <row r="24" spans="1:12" ht="34.5" customHeight="1" thickBot="1">
      <c r="A24" s="26" t="s">
        <v>29</v>
      </c>
      <c r="B24" s="27" t="s">
        <v>30</v>
      </c>
      <c r="C24" s="78">
        <v>0.5119791666666667</v>
      </c>
      <c r="D24" s="78">
        <v>0.5278935185185185</v>
      </c>
      <c r="E24" s="74" t="s">
        <v>173</v>
      </c>
      <c r="F24" s="79" t="s">
        <v>174</v>
      </c>
      <c r="G24" s="76">
        <f>7+4+8+2*10</f>
        <v>39</v>
      </c>
      <c r="H24" s="74" t="s">
        <v>148</v>
      </c>
      <c r="I24" s="41"/>
      <c r="J24" s="19" t="s">
        <v>47</v>
      </c>
      <c r="K24" s="33">
        <v>0</v>
      </c>
      <c r="L24" s="34"/>
    </row>
    <row r="25" spans="1:12" ht="34.5" customHeight="1" thickBot="1">
      <c r="A25" s="26" t="s">
        <v>33</v>
      </c>
      <c r="B25" s="27" t="s">
        <v>34</v>
      </c>
      <c r="C25" s="78">
        <v>0.5871527777777777</v>
      </c>
      <c r="D25" s="78">
        <v>0.6024305555555556</v>
      </c>
      <c r="E25" s="74" t="s">
        <v>51</v>
      </c>
      <c r="F25" s="79" t="s">
        <v>175</v>
      </c>
      <c r="G25" s="87">
        <f>10+7+8+2*10</f>
        <v>45</v>
      </c>
      <c r="H25" s="74" t="s">
        <v>121</v>
      </c>
      <c r="I25" s="40"/>
      <c r="J25" s="19" t="s">
        <v>47</v>
      </c>
      <c r="K25" s="33">
        <v>0</v>
      </c>
      <c r="L25" s="34"/>
    </row>
    <row r="26" spans="1:12" ht="15.75">
      <c r="A26" s="88"/>
      <c r="B26" s="89"/>
      <c r="C26" s="90"/>
      <c r="D26" s="90"/>
      <c r="E26" s="91"/>
      <c r="F26" s="92"/>
      <c r="G26" s="93"/>
      <c r="H26" s="91"/>
      <c r="I26" s="94"/>
      <c r="J26" s="95"/>
      <c r="K26" s="96"/>
      <c r="L26" s="97"/>
    </row>
    <row r="27" spans="1:7" ht="15">
      <c r="A27" s="60" t="s">
        <v>176</v>
      </c>
      <c r="B27" s="61"/>
      <c r="C27" s="62"/>
      <c r="D27" s="62"/>
      <c r="F27" s="16"/>
      <c r="G27" s="17"/>
    </row>
    <row r="28" spans="1:7" ht="15">
      <c r="A28" s="60" t="s">
        <v>84</v>
      </c>
      <c r="B28" s="63"/>
      <c r="C28" s="64" t="s">
        <v>177</v>
      </c>
      <c r="D28" s="62"/>
      <c r="F28" s="16"/>
      <c r="G28" s="17"/>
    </row>
    <row r="29" spans="1:7" ht="15">
      <c r="A29" s="65"/>
      <c r="B29" s="62"/>
      <c r="C29" s="64" t="s">
        <v>178</v>
      </c>
      <c r="D29" s="62"/>
      <c r="F29" s="16"/>
      <c r="G29" s="17"/>
    </row>
    <row r="30" spans="1:7" ht="15">
      <c r="A30" s="65"/>
      <c r="B30" s="62"/>
      <c r="C30" s="64" t="s">
        <v>179</v>
      </c>
      <c r="D30" s="62"/>
      <c r="F30" s="16"/>
      <c r="G30" s="17"/>
    </row>
    <row r="31" spans="1:7" ht="15">
      <c r="A31" s="65"/>
      <c r="B31" s="62"/>
      <c r="C31" s="64" t="s">
        <v>180</v>
      </c>
      <c r="D31" s="62"/>
      <c r="F31" s="16"/>
      <c r="G31" s="17"/>
    </row>
    <row r="32" spans="1:7" ht="15">
      <c r="A32" s="65"/>
      <c r="B32" s="62"/>
      <c r="C32" s="64" t="s">
        <v>181</v>
      </c>
      <c r="D32" s="62"/>
      <c r="F32" s="16"/>
      <c r="G32" s="17"/>
    </row>
    <row r="33" spans="6:7" ht="15">
      <c r="F33" s="16"/>
      <c r="G33" s="17"/>
    </row>
    <row r="34" spans="6:7" ht="15">
      <c r="F34" s="16"/>
      <c r="G34" s="17"/>
    </row>
    <row r="35" spans="6:7" ht="15">
      <c r="F35" s="16"/>
      <c r="G35" s="17"/>
    </row>
    <row r="36" spans="6:7" ht="15">
      <c r="F36" s="16"/>
      <c r="G36" s="13"/>
    </row>
  </sheetData>
  <sheetProtection/>
  <mergeCells count="4">
    <mergeCell ref="A1:L1"/>
    <mergeCell ref="F2:H2"/>
    <mergeCell ref="A3:B3"/>
    <mergeCell ref="A15:B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3.8515625" style="11" customWidth="1"/>
    <col min="2" max="2" width="27.00390625" style="0" customWidth="1"/>
    <col min="3" max="4" width="10.57421875" style="0" customWidth="1"/>
    <col min="5" max="5" width="11.8515625" style="0" customWidth="1"/>
    <col min="6" max="6" width="48.8515625" style="0" customWidth="1"/>
    <col min="7" max="7" width="12.00390625" style="11" customWidth="1"/>
    <col min="8" max="8" width="15.28125" style="0" customWidth="1"/>
    <col min="9" max="9" width="15.140625" style="0" customWidth="1"/>
    <col min="10" max="10" width="15.28125" style="0" customWidth="1"/>
    <col min="11" max="11" width="18.140625" style="0" customWidth="1"/>
    <col min="12" max="12" width="14.421875" style="0" customWidth="1"/>
  </cols>
  <sheetData>
    <row r="1" spans="1:12" ht="15.75">
      <c r="A1" s="148" t="s">
        <v>183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5:9" ht="15">
      <c r="E2" s="3"/>
      <c r="F2" s="146"/>
      <c r="G2" s="146"/>
      <c r="H2" s="146"/>
      <c r="I2" s="13"/>
    </row>
    <row r="3" spans="1:8" ht="16.5" thickBot="1">
      <c r="A3" s="147" t="s">
        <v>127</v>
      </c>
      <c r="B3" s="147"/>
      <c r="C3" s="18">
        <v>8.333</v>
      </c>
      <c r="D3" s="14"/>
      <c r="E3" s="3"/>
      <c r="F3" s="67" t="s">
        <v>128</v>
      </c>
      <c r="H3" s="3"/>
    </row>
    <row r="4" spans="1:12" s="6" customFormat="1" ht="45.75" customHeight="1" thickBot="1">
      <c r="A4" s="23" t="s">
        <v>1</v>
      </c>
      <c r="B4" s="24" t="s">
        <v>2</v>
      </c>
      <c r="C4" s="24" t="s">
        <v>39</v>
      </c>
      <c r="D4" s="24" t="s">
        <v>40</v>
      </c>
      <c r="E4" s="24" t="s">
        <v>41</v>
      </c>
      <c r="F4" s="24" t="s">
        <v>42</v>
      </c>
      <c r="G4" s="24" t="s">
        <v>43</v>
      </c>
      <c r="H4" s="24" t="s">
        <v>72</v>
      </c>
      <c r="I4" s="20" t="s">
        <v>79</v>
      </c>
      <c r="J4" s="24" t="s">
        <v>73</v>
      </c>
      <c r="K4" s="24" t="s">
        <v>44</v>
      </c>
      <c r="L4" s="25" t="s">
        <v>4</v>
      </c>
    </row>
    <row r="5" spans="1:12" ht="34.5" customHeight="1" thickBot="1">
      <c r="A5" s="47" t="s">
        <v>5</v>
      </c>
      <c r="B5" s="48" t="s">
        <v>9</v>
      </c>
      <c r="C5" s="69">
        <v>0.4784722222222222</v>
      </c>
      <c r="D5" s="69">
        <v>0.48539351851851853</v>
      </c>
      <c r="E5" s="70" t="s">
        <v>184</v>
      </c>
      <c r="F5" s="71" t="s">
        <v>185</v>
      </c>
      <c r="G5" s="72">
        <v>10</v>
      </c>
      <c r="H5" s="70" t="s">
        <v>186</v>
      </c>
      <c r="I5" s="73" t="s">
        <v>187</v>
      </c>
      <c r="J5" s="71">
        <v>14.58</v>
      </c>
      <c r="K5" s="54">
        <f>MIN(J5:J9)/J5*C3</f>
        <v>8.333</v>
      </c>
      <c r="L5" s="55" t="s">
        <v>17</v>
      </c>
    </row>
    <row r="6" spans="1:12" ht="34.5" customHeight="1" thickBot="1">
      <c r="A6" s="47" t="s">
        <v>8</v>
      </c>
      <c r="B6" s="48" t="s">
        <v>27</v>
      </c>
      <c r="C6" s="69">
        <v>0.35694444444444445</v>
      </c>
      <c r="D6" s="69">
        <v>0.36739583333333337</v>
      </c>
      <c r="E6" s="70" t="s">
        <v>188</v>
      </c>
      <c r="F6" s="86" t="s">
        <v>189</v>
      </c>
      <c r="G6" s="72">
        <v>4</v>
      </c>
      <c r="H6" s="70" t="s">
        <v>190</v>
      </c>
      <c r="I6" s="73" t="s">
        <v>191</v>
      </c>
      <c r="J6" s="71">
        <v>17.03</v>
      </c>
      <c r="K6" s="58">
        <f>MIN(J5:J9)/J6*C3</f>
        <v>7.13418320610687</v>
      </c>
      <c r="L6" s="55" t="s">
        <v>21</v>
      </c>
    </row>
    <row r="7" spans="1:12" ht="34.5" customHeight="1" thickBot="1">
      <c r="A7" s="47" t="s">
        <v>11</v>
      </c>
      <c r="B7" s="48" t="s">
        <v>12</v>
      </c>
      <c r="C7" s="69">
        <v>0.5111111111111112</v>
      </c>
      <c r="D7" s="69">
        <v>0.5233333333333333</v>
      </c>
      <c r="E7" s="70" t="s">
        <v>192</v>
      </c>
      <c r="F7" s="71"/>
      <c r="G7" s="102"/>
      <c r="H7" s="103"/>
      <c r="I7" s="73" t="s">
        <v>192</v>
      </c>
      <c r="J7" s="71">
        <v>17.36</v>
      </c>
      <c r="K7" s="101">
        <f>MIN(J5:J9)/J7*C3</f>
        <v>6.998567972350231</v>
      </c>
      <c r="L7" s="55" t="s">
        <v>10</v>
      </c>
    </row>
    <row r="8" spans="1:12" ht="34.5" customHeight="1" thickBot="1">
      <c r="A8" s="26" t="s">
        <v>14</v>
      </c>
      <c r="B8" s="27" t="s">
        <v>15</v>
      </c>
      <c r="C8" s="78">
        <v>0.4472222222222222</v>
      </c>
      <c r="D8" s="78">
        <v>0.4602430555555555</v>
      </c>
      <c r="E8" s="74" t="s">
        <v>193</v>
      </c>
      <c r="F8" s="75"/>
      <c r="G8" s="104"/>
      <c r="H8" s="82"/>
      <c r="I8" s="77" t="s">
        <v>193</v>
      </c>
      <c r="J8" s="75">
        <v>18.45</v>
      </c>
      <c r="K8" s="37">
        <f>MIN(J5:J9)/J8*C3</f>
        <v>6.585102439024391</v>
      </c>
      <c r="L8" s="34">
        <v>4</v>
      </c>
    </row>
    <row r="9" spans="1:12" ht="34.5" customHeight="1" thickBot="1">
      <c r="A9" s="26" t="s">
        <v>18</v>
      </c>
      <c r="B9" s="27" t="s">
        <v>6</v>
      </c>
      <c r="C9" s="78">
        <v>0.55625</v>
      </c>
      <c r="D9" s="78">
        <v>0.5615162037037037</v>
      </c>
      <c r="E9" s="74" t="s">
        <v>194</v>
      </c>
      <c r="F9" s="75" t="s">
        <v>195</v>
      </c>
      <c r="G9" s="80">
        <v>30</v>
      </c>
      <c r="H9" s="74" t="s">
        <v>109</v>
      </c>
      <c r="I9" s="77" t="s">
        <v>196</v>
      </c>
      <c r="J9" s="75">
        <v>22.35</v>
      </c>
      <c r="K9" s="37">
        <f>MIN(J5:J9)/J9*C3</f>
        <v>5.436024161073825</v>
      </c>
      <c r="L9" s="34">
        <v>5</v>
      </c>
    </row>
    <row r="10" spans="1:12" ht="34.5" customHeight="1" thickBot="1">
      <c r="A10" s="26" t="s">
        <v>22</v>
      </c>
      <c r="B10" s="27" t="s">
        <v>30</v>
      </c>
      <c r="C10" s="78">
        <v>0.3965277777777778</v>
      </c>
      <c r="D10" s="81"/>
      <c r="E10" s="82"/>
      <c r="F10" s="15" t="s">
        <v>197</v>
      </c>
      <c r="G10" s="104"/>
      <c r="H10" s="82"/>
      <c r="I10" s="77"/>
      <c r="J10" s="19" t="s">
        <v>47</v>
      </c>
      <c r="K10" s="42">
        <v>0</v>
      </c>
      <c r="L10" s="34"/>
    </row>
    <row r="11" spans="1:12" ht="34.5" customHeight="1" thickBot="1">
      <c r="A11" s="26" t="s">
        <v>26</v>
      </c>
      <c r="B11" s="27" t="s">
        <v>34</v>
      </c>
      <c r="C11" s="78">
        <v>0.6361111111111112</v>
      </c>
      <c r="D11" s="81"/>
      <c r="E11" s="105"/>
      <c r="F11" s="79" t="s">
        <v>199</v>
      </c>
      <c r="G11" s="76">
        <v>7</v>
      </c>
      <c r="H11" s="74" t="s">
        <v>198</v>
      </c>
      <c r="I11" s="41"/>
      <c r="J11" s="19" t="s">
        <v>47</v>
      </c>
      <c r="K11" s="42">
        <v>0</v>
      </c>
      <c r="L11" s="34"/>
    </row>
    <row r="12" spans="1:12" ht="34.5" customHeight="1" thickBot="1">
      <c r="A12" s="26" t="s">
        <v>29</v>
      </c>
      <c r="B12" s="27" t="s">
        <v>23</v>
      </c>
      <c r="C12" s="78">
        <v>0.6770833333333334</v>
      </c>
      <c r="D12" s="81"/>
      <c r="E12" s="82"/>
      <c r="F12" s="75" t="s">
        <v>200</v>
      </c>
      <c r="G12" s="76">
        <v>16</v>
      </c>
      <c r="H12" s="74" t="s">
        <v>54</v>
      </c>
      <c r="I12" s="41"/>
      <c r="J12" s="19" t="s">
        <v>47</v>
      </c>
      <c r="K12" s="33">
        <v>0</v>
      </c>
      <c r="L12" s="34"/>
    </row>
    <row r="13" spans="1:12" ht="34.5" customHeight="1" thickBot="1">
      <c r="A13" s="26" t="s">
        <v>33</v>
      </c>
      <c r="B13" s="27" t="s">
        <v>19</v>
      </c>
      <c r="C13" s="78">
        <v>0.5916666666666667</v>
      </c>
      <c r="D13" s="78"/>
      <c r="E13" s="74"/>
      <c r="F13" s="79"/>
      <c r="G13" s="87"/>
      <c r="H13" s="74"/>
      <c r="I13" s="19" t="s">
        <v>201</v>
      </c>
      <c r="J13" s="19" t="s">
        <v>47</v>
      </c>
      <c r="K13" s="33">
        <v>0</v>
      </c>
      <c r="L13" s="34"/>
    </row>
    <row r="14" spans="6:7" ht="15">
      <c r="F14" s="16"/>
      <c r="G14" s="17"/>
    </row>
    <row r="15" spans="1:8" ht="16.5" thickBot="1">
      <c r="A15" s="147" t="s">
        <v>127</v>
      </c>
      <c r="B15" s="147"/>
      <c r="C15" s="18">
        <v>8.333</v>
      </c>
      <c r="D15" s="14"/>
      <c r="E15" s="3"/>
      <c r="F15" s="67" t="s">
        <v>154</v>
      </c>
      <c r="H15" s="3"/>
    </row>
    <row r="16" spans="1:12" ht="45.75" thickBot="1">
      <c r="A16" s="23" t="s">
        <v>1</v>
      </c>
      <c r="B16" s="24" t="s">
        <v>2</v>
      </c>
      <c r="C16" s="24" t="s">
        <v>39</v>
      </c>
      <c r="D16" s="24" t="s">
        <v>40</v>
      </c>
      <c r="E16" s="24" t="s">
        <v>41</v>
      </c>
      <c r="F16" s="24" t="s">
        <v>42</v>
      </c>
      <c r="G16" s="24" t="s">
        <v>43</v>
      </c>
      <c r="H16" s="24" t="s">
        <v>72</v>
      </c>
      <c r="I16" s="20" t="s">
        <v>79</v>
      </c>
      <c r="J16" s="24" t="s">
        <v>73</v>
      </c>
      <c r="K16" s="24" t="s">
        <v>44</v>
      </c>
      <c r="L16" s="25" t="s">
        <v>4</v>
      </c>
    </row>
    <row r="17" spans="1:12" ht="34.5" customHeight="1" thickBot="1">
      <c r="A17" s="47" t="s">
        <v>5</v>
      </c>
      <c r="B17" s="48" t="s">
        <v>19</v>
      </c>
      <c r="C17" s="69">
        <v>0.5890625</v>
      </c>
      <c r="D17" s="69">
        <v>0.5918518518518519</v>
      </c>
      <c r="E17" s="70" t="s">
        <v>202</v>
      </c>
      <c r="F17" s="71"/>
      <c r="G17" s="102"/>
      <c r="H17" s="103"/>
      <c r="I17" s="73" t="s">
        <v>202</v>
      </c>
      <c r="J17" s="71">
        <v>4.01</v>
      </c>
      <c r="K17" s="54">
        <f>MIN(J17:J24)/J17*C15</f>
        <v>8.333</v>
      </c>
      <c r="L17" s="55" t="s">
        <v>17</v>
      </c>
    </row>
    <row r="18" spans="1:12" ht="34.5" customHeight="1" thickBot="1">
      <c r="A18" s="47" t="s">
        <v>8</v>
      </c>
      <c r="B18" s="48" t="s">
        <v>15</v>
      </c>
      <c r="C18" s="69">
        <v>0.44471064814814815</v>
      </c>
      <c r="D18" s="69">
        <v>0.4520138888888889</v>
      </c>
      <c r="E18" s="70" t="s">
        <v>203</v>
      </c>
      <c r="F18" s="71"/>
      <c r="G18" s="102"/>
      <c r="H18" s="103"/>
      <c r="I18" s="73" t="s">
        <v>203</v>
      </c>
      <c r="J18" s="71">
        <v>10.31</v>
      </c>
      <c r="K18" s="58">
        <f>MIN(J17:J24)/J18*C15</f>
        <v>3.2410601357904945</v>
      </c>
      <c r="L18" s="55" t="s">
        <v>21</v>
      </c>
    </row>
    <row r="19" spans="1:12" ht="34.5" customHeight="1" thickBot="1">
      <c r="A19" s="47" t="s">
        <v>11</v>
      </c>
      <c r="B19" s="48" t="s">
        <v>23</v>
      </c>
      <c r="C19" s="69">
        <v>0.6795833333333333</v>
      </c>
      <c r="D19" s="69">
        <v>0.6882523148148149</v>
      </c>
      <c r="E19" s="70" t="s">
        <v>204</v>
      </c>
      <c r="F19" s="71"/>
      <c r="G19" s="102"/>
      <c r="H19" s="103"/>
      <c r="I19" s="73" t="s">
        <v>204</v>
      </c>
      <c r="J19" s="71">
        <v>12.29</v>
      </c>
      <c r="K19" s="58">
        <f>MIN(J17:J24)/J19*C15</f>
        <v>2.7189039869812857</v>
      </c>
      <c r="L19" s="55" t="s">
        <v>10</v>
      </c>
    </row>
    <row r="20" spans="1:12" ht="34.5" customHeight="1" thickBot="1">
      <c r="A20" s="26" t="s">
        <v>14</v>
      </c>
      <c r="B20" s="27" t="s">
        <v>27</v>
      </c>
      <c r="C20" s="78">
        <v>0.3587384259259259</v>
      </c>
      <c r="D20" s="78">
        <v>0.36459490740740735</v>
      </c>
      <c r="E20" s="74" t="s">
        <v>205</v>
      </c>
      <c r="F20" s="79" t="s">
        <v>206</v>
      </c>
      <c r="G20" s="76">
        <f>10</f>
        <v>10</v>
      </c>
      <c r="H20" s="74" t="s">
        <v>186</v>
      </c>
      <c r="I20" s="77" t="s">
        <v>207</v>
      </c>
      <c r="J20" s="75">
        <v>13.26</v>
      </c>
      <c r="K20" s="36">
        <f>MIN(J17:J24)/J20*C15</f>
        <v>2.5200098039215684</v>
      </c>
      <c r="L20" s="34">
        <v>4</v>
      </c>
    </row>
    <row r="21" spans="1:12" ht="34.5" customHeight="1" thickBot="1">
      <c r="A21" s="26" t="s">
        <v>18</v>
      </c>
      <c r="B21" s="27" t="s">
        <v>30</v>
      </c>
      <c r="C21" s="78">
        <v>0.3965972222222222</v>
      </c>
      <c r="D21" s="78">
        <v>0.4055555555555555</v>
      </c>
      <c r="E21" s="74" t="s">
        <v>208</v>
      </c>
      <c r="F21" s="79" t="s">
        <v>206</v>
      </c>
      <c r="G21" s="76">
        <f>10</f>
        <v>10</v>
      </c>
      <c r="H21" s="74" t="s">
        <v>186</v>
      </c>
      <c r="I21" s="77" t="s">
        <v>209</v>
      </c>
      <c r="J21" s="75">
        <v>17.54</v>
      </c>
      <c r="K21" s="37">
        <f>MIN(J17:J24)/J21*C15</f>
        <v>1.905092930444698</v>
      </c>
      <c r="L21" s="34">
        <v>5</v>
      </c>
    </row>
    <row r="22" spans="1:12" ht="34.5" customHeight="1" thickBot="1">
      <c r="A22" s="26" t="s">
        <v>22</v>
      </c>
      <c r="B22" s="27" t="s">
        <v>6</v>
      </c>
      <c r="C22" s="78">
        <v>0.555474537037037</v>
      </c>
      <c r="D22" s="78">
        <v>0.5611342592592593</v>
      </c>
      <c r="E22" s="74" t="s">
        <v>210</v>
      </c>
      <c r="F22" s="75" t="s">
        <v>213</v>
      </c>
      <c r="G22" s="80">
        <f>2+20-1</f>
        <v>21</v>
      </c>
      <c r="H22" s="74" t="s">
        <v>211</v>
      </c>
      <c r="I22" s="77" t="s">
        <v>212</v>
      </c>
      <c r="J22" s="75">
        <v>18.39</v>
      </c>
      <c r="K22" s="37">
        <f>MIN(J17:J24)/J22*C15</f>
        <v>1.817038064165307</v>
      </c>
      <c r="L22" s="34">
        <v>6</v>
      </c>
    </row>
    <row r="23" spans="1:12" ht="34.5" customHeight="1" thickBot="1">
      <c r="A23" s="26" t="s">
        <v>26</v>
      </c>
      <c r="B23" s="27" t="s">
        <v>12</v>
      </c>
      <c r="C23" s="78">
        <v>0.5159953703703704</v>
      </c>
      <c r="D23" s="78">
        <v>0.5290740740740741</v>
      </c>
      <c r="E23" s="74" t="s">
        <v>214</v>
      </c>
      <c r="F23" s="75"/>
      <c r="G23" s="104"/>
      <c r="H23" s="82"/>
      <c r="I23" s="77" t="s">
        <v>214</v>
      </c>
      <c r="J23" s="75">
        <v>18.5</v>
      </c>
      <c r="K23" s="37">
        <f>MIN(J17:J24)/J23*C15</f>
        <v>1.806234054054054</v>
      </c>
      <c r="L23" s="34">
        <v>7</v>
      </c>
    </row>
    <row r="24" spans="1:12" ht="34.5" customHeight="1" thickBot="1">
      <c r="A24" s="26" t="s">
        <v>29</v>
      </c>
      <c r="B24" s="27" t="s">
        <v>9</v>
      </c>
      <c r="C24" s="78">
        <v>0.4826388888888889</v>
      </c>
      <c r="D24" s="78">
        <v>0.4957291666666667</v>
      </c>
      <c r="E24" s="74" t="s">
        <v>215</v>
      </c>
      <c r="F24" s="75" t="s">
        <v>216</v>
      </c>
      <c r="G24" s="76">
        <f>10+4*10</f>
        <v>50</v>
      </c>
      <c r="H24" s="74" t="s">
        <v>217</v>
      </c>
      <c r="I24" s="77" t="s">
        <v>218</v>
      </c>
      <c r="J24" s="75">
        <v>43.51</v>
      </c>
      <c r="K24" s="37">
        <f>MIN(J17:J24)/J24*C15</f>
        <v>0.7679919558722134</v>
      </c>
      <c r="L24" s="34">
        <v>8</v>
      </c>
    </row>
    <row r="25" spans="1:12" ht="34.5" customHeight="1" thickBot="1">
      <c r="A25" s="26" t="s">
        <v>33</v>
      </c>
      <c r="B25" s="27" t="s">
        <v>34</v>
      </c>
      <c r="C25" s="78">
        <v>0.6339814814814815</v>
      </c>
      <c r="D25" s="84"/>
      <c r="E25" s="85"/>
      <c r="F25" s="79" t="s">
        <v>220</v>
      </c>
      <c r="G25" s="76">
        <f>10+7</f>
        <v>17</v>
      </c>
      <c r="H25" s="74" t="s">
        <v>219</v>
      </c>
      <c r="I25" s="19"/>
      <c r="J25" s="19" t="s">
        <v>47</v>
      </c>
      <c r="K25" s="33">
        <v>0</v>
      </c>
      <c r="L25" s="34"/>
    </row>
    <row r="26" spans="6:7" ht="15">
      <c r="F26" s="16"/>
      <c r="G26" s="17"/>
    </row>
    <row r="27" spans="1:8" ht="16.5" thickBot="1">
      <c r="A27" s="147" t="s">
        <v>127</v>
      </c>
      <c r="B27" s="147"/>
      <c r="C27" s="18">
        <v>8.333</v>
      </c>
      <c r="D27" s="14"/>
      <c r="E27" s="3"/>
      <c r="F27" s="67" t="s">
        <v>221</v>
      </c>
      <c r="H27" s="3"/>
    </row>
    <row r="28" spans="1:12" ht="45.75" thickBot="1">
      <c r="A28" s="23" t="s">
        <v>1</v>
      </c>
      <c r="B28" s="24" t="s">
        <v>2</v>
      </c>
      <c r="C28" s="24" t="s">
        <v>39</v>
      </c>
      <c r="D28" s="24" t="s">
        <v>40</v>
      </c>
      <c r="E28" s="24" t="s">
        <v>41</v>
      </c>
      <c r="F28" s="24" t="s">
        <v>42</v>
      </c>
      <c r="G28" s="24" t="s">
        <v>43</v>
      </c>
      <c r="H28" s="24" t="s">
        <v>72</v>
      </c>
      <c r="I28" s="20" t="s">
        <v>79</v>
      </c>
      <c r="J28" s="24" t="s">
        <v>73</v>
      </c>
      <c r="K28" s="24" t="s">
        <v>44</v>
      </c>
      <c r="L28" s="25" t="s">
        <v>4</v>
      </c>
    </row>
    <row r="29" spans="1:12" ht="34.5" customHeight="1" thickBot="1">
      <c r="A29" s="47" t="s">
        <v>5</v>
      </c>
      <c r="B29" s="48" t="s">
        <v>9</v>
      </c>
      <c r="C29" s="69">
        <v>0.47806712962962966</v>
      </c>
      <c r="D29" s="69">
        <v>0.4827546296296296</v>
      </c>
      <c r="E29" s="70" t="s">
        <v>222</v>
      </c>
      <c r="F29" s="71" t="s">
        <v>223</v>
      </c>
      <c r="G29" s="72">
        <v>4</v>
      </c>
      <c r="H29" s="70" t="s">
        <v>190</v>
      </c>
      <c r="I29" s="73" t="s">
        <v>224</v>
      </c>
      <c r="J29" s="71">
        <v>8.45</v>
      </c>
      <c r="K29" s="54">
        <f>MIN(J29:J35)/J29*C27</f>
        <v>8.333</v>
      </c>
      <c r="L29" s="55" t="s">
        <v>17</v>
      </c>
    </row>
    <row r="30" spans="1:12" ht="34.5" customHeight="1" thickBot="1">
      <c r="A30" s="47" t="s">
        <v>8</v>
      </c>
      <c r="B30" s="48" t="s">
        <v>19</v>
      </c>
      <c r="C30" s="69">
        <v>0.5955092592592592</v>
      </c>
      <c r="D30" s="69">
        <v>0.6016782407407407</v>
      </c>
      <c r="E30" s="70" t="s">
        <v>225</v>
      </c>
      <c r="F30" s="71" t="s">
        <v>226</v>
      </c>
      <c r="G30" s="72">
        <f>2*10</f>
        <v>20</v>
      </c>
      <c r="H30" s="70" t="s">
        <v>227</v>
      </c>
      <c r="I30" s="73" t="s">
        <v>228</v>
      </c>
      <c r="J30" s="71">
        <v>18.53</v>
      </c>
      <c r="K30" s="100">
        <f>MIN(J29:J35)/J30*C27</f>
        <v>3.7999919050188877</v>
      </c>
      <c r="L30" s="55" t="s">
        <v>21</v>
      </c>
    </row>
    <row r="31" spans="1:12" ht="34.5" customHeight="1" thickBot="1">
      <c r="A31" s="47" t="s">
        <v>11</v>
      </c>
      <c r="B31" s="48" t="s">
        <v>23</v>
      </c>
      <c r="C31" s="69">
        <v>0.6781712962962962</v>
      </c>
      <c r="D31" s="69">
        <v>0.6922453703703703</v>
      </c>
      <c r="E31" s="70" t="s">
        <v>229</v>
      </c>
      <c r="F31" s="106" t="s">
        <v>230</v>
      </c>
      <c r="G31" s="72">
        <f>-1</f>
        <v>-1</v>
      </c>
      <c r="H31" s="70" t="s">
        <v>231</v>
      </c>
      <c r="I31" s="73" t="s">
        <v>232</v>
      </c>
      <c r="J31" s="71">
        <v>19.46</v>
      </c>
      <c r="K31" s="58">
        <f>MIN(J29:J35)/J31*C27</f>
        <v>3.6183890030832475</v>
      </c>
      <c r="L31" s="55" t="s">
        <v>10</v>
      </c>
    </row>
    <row r="32" spans="1:12" ht="34.5" customHeight="1" thickBot="1">
      <c r="A32" s="26" t="s">
        <v>14</v>
      </c>
      <c r="B32" s="27" t="s">
        <v>27</v>
      </c>
      <c r="C32" s="78">
        <v>0.35711805555555554</v>
      </c>
      <c r="D32" s="78">
        <v>0.36969907407407404</v>
      </c>
      <c r="E32" s="74" t="s">
        <v>233</v>
      </c>
      <c r="F32" s="79" t="s">
        <v>234</v>
      </c>
      <c r="G32" s="76">
        <f>4</f>
        <v>4</v>
      </c>
      <c r="H32" s="74" t="s">
        <v>190</v>
      </c>
      <c r="I32" s="77" t="s">
        <v>235</v>
      </c>
      <c r="J32" s="75">
        <v>20.07</v>
      </c>
      <c r="K32" s="36">
        <f>MIN(J29:J35)/J32*C27</f>
        <v>3.5084130543099152</v>
      </c>
      <c r="L32" s="34">
        <v>4</v>
      </c>
    </row>
    <row r="33" spans="1:12" ht="34.5" customHeight="1" thickBot="1">
      <c r="A33" s="26" t="s">
        <v>18</v>
      </c>
      <c r="B33" s="27" t="s">
        <v>12</v>
      </c>
      <c r="C33" s="78">
        <v>0.5107638888888889</v>
      </c>
      <c r="D33" s="78">
        <v>0.5243055555555556</v>
      </c>
      <c r="E33" s="74" t="s">
        <v>148</v>
      </c>
      <c r="F33" s="75" t="s">
        <v>223</v>
      </c>
      <c r="G33" s="76">
        <v>4</v>
      </c>
      <c r="H33" s="74" t="s">
        <v>190</v>
      </c>
      <c r="I33" s="77" t="s">
        <v>144</v>
      </c>
      <c r="J33" s="75">
        <v>21.3</v>
      </c>
      <c r="K33" s="37">
        <f>MIN(J29:J35)/J33*C27</f>
        <v>3.30581455399061</v>
      </c>
      <c r="L33" s="34">
        <v>5</v>
      </c>
    </row>
    <row r="34" spans="1:12" ht="34.5" customHeight="1" thickBot="1">
      <c r="A34" s="26" t="s">
        <v>22</v>
      </c>
      <c r="B34" s="27" t="s">
        <v>15</v>
      </c>
      <c r="C34" s="78">
        <v>0.45023148148148145</v>
      </c>
      <c r="D34" s="78">
        <v>0.4612037037037037</v>
      </c>
      <c r="E34" s="74" t="s">
        <v>236</v>
      </c>
      <c r="F34" s="75" t="s">
        <v>237</v>
      </c>
      <c r="G34" s="76">
        <f>2*10</f>
        <v>20</v>
      </c>
      <c r="H34" s="74" t="s">
        <v>227</v>
      </c>
      <c r="I34" s="77" t="s">
        <v>238</v>
      </c>
      <c r="J34" s="75">
        <v>25.48</v>
      </c>
      <c r="K34" s="37">
        <f>MIN(J29:J35)/J34*C27</f>
        <v>2.7634948979591836</v>
      </c>
      <c r="L34" s="34">
        <v>6</v>
      </c>
    </row>
    <row r="35" spans="1:12" ht="34.5" customHeight="1" thickBot="1">
      <c r="A35" s="26" t="s">
        <v>26</v>
      </c>
      <c r="B35" s="27" t="s">
        <v>6</v>
      </c>
      <c r="C35" s="78">
        <v>0.5586921296296297</v>
      </c>
      <c r="D35" s="78">
        <v>0.5675347222222222</v>
      </c>
      <c r="E35" s="74" t="s">
        <v>239</v>
      </c>
      <c r="F35" s="75" t="s">
        <v>240</v>
      </c>
      <c r="G35" s="80">
        <f>10+2*10+2+4</f>
        <v>36</v>
      </c>
      <c r="H35" s="74" t="s">
        <v>241</v>
      </c>
      <c r="I35" s="77" t="s">
        <v>242</v>
      </c>
      <c r="J35" s="75">
        <v>30.44</v>
      </c>
      <c r="K35" s="37">
        <f>MIN(J29:J35)/J35*C27</f>
        <v>2.313201379763469</v>
      </c>
      <c r="L35" s="34">
        <v>7</v>
      </c>
    </row>
    <row r="36" spans="1:12" ht="34.5" customHeight="1" thickBot="1">
      <c r="A36" s="26" t="s">
        <v>29</v>
      </c>
      <c r="B36" s="27" t="s">
        <v>30</v>
      </c>
      <c r="C36" s="78">
        <v>0.3982175925925926</v>
      </c>
      <c r="D36" s="81"/>
      <c r="E36" s="82"/>
      <c r="F36" s="15" t="s">
        <v>197</v>
      </c>
      <c r="G36" s="76"/>
      <c r="H36" s="74"/>
      <c r="I36" s="77"/>
      <c r="J36" s="19" t="s">
        <v>47</v>
      </c>
      <c r="K36" s="42">
        <v>0</v>
      </c>
      <c r="L36" s="34"/>
    </row>
    <row r="37" spans="1:12" ht="34.5" customHeight="1" thickBot="1">
      <c r="A37" s="26" t="s">
        <v>33</v>
      </c>
      <c r="B37" s="27" t="s">
        <v>34</v>
      </c>
      <c r="C37" s="78">
        <v>0.6343518518518518</v>
      </c>
      <c r="D37" s="84"/>
      <c r="E37" s="85"/>
      <c r="F37" s="87" t="s">
        <v>243</v>
      </c>
      <c r="G37" s="76">
        <f>10</f>
        <v>10</v>
      </c>
      <c r="H37" s="74" t="s">
        <v>186</v>
      </c>
      <c r="I37" s="19"/>
      <c r="J37" s="19" t="s">
        <v>47</v>
      </c>
      <c r="K37" s="33">
        <v>0</v>
      </c>
      <c r="L37" s="34"/>
    </row>
    <row r="38" spans="1:12" ht="15.75">
      <c r="A38" s="88"/>
      <c r="B38" s="89"/>
      <c r="C38" s="90"/>
      <c r="D38" s="90"/>
      <c r="E38" s="91"/>
      <c r="F38" s="92"/>
      <c r="G38" s="93"/>
      <c r="H38" s="91"/>
      <c r="I38" s="94"/>
      <c r="J38" s="95"/>
      <c r="K38" s="96"/>
      <c r="L38" s="97"/>
    </row>
    <row r="39" spans="1:7" ht="15">
      <c r="A39" s="60" t="s">
        <v>244</v>
      </c>
      <c r="B39" s="61"/>
      <c r="C39" s="62"/>
      <c r="D39" s="62"/>
      <c r="F39" s="16"/>
      <c r="G39" s="17"/>
    </row>
    <row r="40" spans="1:7" ht="15">
      <c r="A40" s="60" t="s">
        <v>84</v>
      </c>
      <c r="B40" s="63"/>
      <c r="C40" s="64" t="s">
        <v>245</v>
      </c>
      <c r="D40" s="62"/>
      <c r="F40" s="16"/>
      <c r="G40" s="17"/>
    </row>
    <row r="41" spans="1:7" ht="15">
      <c r="A41" s="65"/>
      <c r="B41" s="62"/>
      <c r="C41" s="64" t="s">
        <v>246</v>
      </c>
      <c r="D41" s="62"/>
      <c r="F41" s="16"/>
      <c r="G41" s="17"/>
    </row>
    <row r="42" spans="1:7" ht="15">
      <c r="A42" s="65"/>
      <c r="B42" s="62"/>
      <c r="C42" s="64" t="s">
        <v>247</v>
      </c>
      <c r="D42" s="62"/>
      <c r="F42" s="16"/>
      <c r="G42" s="17"/>
    </row>
    <row r="43" spans="1:7" ht="15">
      <c r="A43" s="65"/>
      <c r="B43" s="62"/>
      <c r="C43" s="64" t="s">
        <v>248</v>
      </c>
      <c r="D43" s="62"/>
      <c r="F43" s="16"/>
      <c r="G43" s="17"/>
    </row>
    <row r="44" spans="1:7" ht="15">
      <c r="A44" s="65"/>
      <c r="B44" s="62"/>
      <c r="C44" s="64" t="s">
        <v>249</v>
      </c>
      <c r="D44" s="62"/>
      <c r="F44" s="16"/>
      <c r="G44" s="17"/>
    </row>
    <row r="45" spans="6:7" ht="15">
      <c r="F45" s="16"/>
      <c r="G45" s="17"/>
    </row>
    <row r="46" spans="6:7" ht="15">
      <c r="F46" s="16"/>
      <c r="G46" s="17"/>
    </row>
    <row r="47" spans="6:7" ht="15">
      <c r="F47" s="16"/>
      <c r="G47" s="17"/>
    </row>
    <row r="48" spans="6:7" ht="15">
      <c r="F48" s="16"/>
      <c r="G48" s="13"/>
    </row>
  </sheetData>
  <sheetProtection/>
  <mergeCells count="5">
    <mergeCell ref="A27:B27"/>
    <mergeCell ref="A1:L1"/>
    <mergeCell ref="F2:H2"/>
    <mergeCell ref="A3:B3"/>
    <mergeCell ref="A15:B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28">
      <selection activeCell="C33" sqref="C33"/>
    </sheetView>
  </sheetViews>
  <sheetFormatPr defaultColWidth="9.140625" defaultRowHeight="15"/>
  <cols>
    <col min="1" max="1" width="3.57421875" style="0" customWidth="1"/>
    <col min="2" max="2" width="36.140625" style="0" customWidth="1"/>
    <col min="3" max="3" width="43.00390625" style="0" customWidth="1"/>
    <col min="4" max="4" width="14.57421875" style="0" customWidth="1"/>
    <col min="5" max="5" width="14.7109375" style="0" customWidth="1"/>
    <col min="6" max="6" width="18.57421875" style="0" customWidth="1"/>
  </cols>
  <sheetData>
    <row r="1" spans="1:6" ht="15.75">
      <c r="A1" s="148" t="s">
        <v>309</v>
      </c>
      <c r="B1" s="148"/>
      <c r="C1" s="148"/>
      <c r="D1" s="148"/>
      <c r="E1" s="148"/>
      <c r="F1" s="148"/>
    </row>
    <row r="2" spans="2:6" ht="18">
      <c r="B2" s="59"/>
      <c r="C2" s="59"/>
      <c r="D2" s="107"/>
      <c r="E2" s="59"/>
      <c r="F2" s="12"/>
    </row>
    <row r="3" ht="15.75" thickBot="1">
      <c r="A3" s="120" t="s">
        <v>307</v>
      </c>
    </row>
    <row r="4" spans="1:6" s="6" customFormat="1" ht="45.75" customHeight="1" thickBot="1">
      <c r="A4" s="23" t="s">
        <v>1</v>
      </c>
      <c r="B4" s="24" t="s">
        <v>2</v>
      </c>
      <c r="C4" s="24" t="s">
        <v>250</v>
      </c>
      <c r="D4" s="24" t="s">
        <v>308</v>
      </c>
      <c r="E4" s="24" t="s">
        <v>251</v>
      </c>
      <c r="F4" s="25" t="s">
        <v>44</v>
      </c>
    </row>
    <row r="5" spans="1:6" ht="15.75" customHeight="1">
      <c r="A5" s="152" t="s">
        <v>5</v>
      </c>
      <c r="B5" s="155" t="s">
        <v>12</v>
      </c>
      <c r="C5" s="112" t="s">
        <v>265</v>
      </c>
      <c r="D5" s="113">
        <v>3</v>
      </c>
      <c r="E5" s="158" t="s">
        <v>253</v>
      </c>
      <c r="F5" s="161">
        <f>SUM(D5:D10)+1</f>
        <v>19</v>
      </c>
    </row>
    <row r="6" spans="1:6" ht="15.75" customHeight="1">
      <c r="A6" s="153"/>
      <c r="B6" s="156"/>
      <c r="C6" s="114" t="s">
        <v>266</v>
      </c>
      <c r="D6" s="68">
        <v>3</v>
      </c>
      <c r="E6" s="159"/>
      <c r="F6" s="162"/>
    </row>
    <row r="7" spans="1:6" ht="15.75" customHeight="1">
      <c r="A7" s="153"/>
      <c r="B7" s="156"/>
      <c r="C7" s="114" t="s">
        <v>267</v>
      </c>
      <c r="D7" s="68">
        <v>3</v>
      </c>
      <c r="E7" s="159"/>
      <c r="F7" s="162"/>
    </row>
    <row r="8" spans="1:6" ht="15.75" customHeight="1">
      <c r="A8" s="153"/>
      <c r="B8" s="156"/>
      <c r="C8" s="114" t="s">
        <v>268</v>
      </c>
      <c r="D8" s="68">
        <v>3</v>
      </c>
      <c r="E8" s="159"/>
      <c r="F8" s="162"/>
    </row>
    <row r="9" spans="1:6" ht="15.75" customHeight="1">
      <c r="A9" s="153"/>
      <c r="B9" s="156"/>
      <c r="C9" s="114" t="s">
        <v>269</v>
      </c>
      <c r="D9" s="68">
        <v>3</v>
      </c>
      <c r="E9" s="159"/>
      <c r="F9" s="162"/>
    </row>
    <row r="10" spans="1:6" ht="15.75" customHeight="1" thickBot="1">
      <c r="A10" s="154"/>
      <c r="B10" s="157"/>
      <c r="C10" s="115" t="s">
        <v>270</v>
      </c>
      <c r="D10" s="116">
        <v>3</v>
      </c>
      <c r="E10" s="160"/>
      <c r="F10" s="163"/>
    </row>
    <row r="11" spans="1:6" ht="15.75" customHeight="1">
      <c r="A11" s="152" t="s">
        <v>8</v>
      </c>
      <c r="B11" s="155" t="s">
        <v>30</v>
      </c>
      <c r="C11" s="112" t="s">
        <v>295</v>
      </c>
      <c r="D11" s="113">
        <v>3</v>
      </c>
      <c r="E11" s="158" t="s">
        <v>253</v>
      </c>
      <c r="F11" s="161">
        <f>SUM(D11:D16)+1</f>
        <v>18</v>
      </c>
    </row>
    <row r="12" spans="1:6" ht="15.75" customHeight="1">
      <c r="A12" s="153"/>
      <c r="B12" s="156"/>
      <c r="C12" s="114" t="s">
        <v>296</v>
      </c>
      <c r="D12" s="68">
        <v>3</v>
      </c>
      <c r="E12" s="159"/>
      <c r="F12" s="162"/>
    </row>
    <row r="13" spans="1:6" ht="15.75" customHeight="1">
      <c r="A13" s="153"/>
      <c r="B13" s="156"/>
      <c r="C13" s="114" t="s">
        <v>297</v>
      </c>
      <c r="D13" s="68">
        <v>3</v>
      </c>
      <c r="E13" s="159"/>
      <c r="F13" s="162"/>
    </row>
    <row r="14" spans="1:6" ht="15.75" customHeight="1">
      <c r="A14" s="153"/>
      <c r="B14" s="156"/>
      <c r="C14" s="114" t="s">
        <v>298</v>
      </c>
      <c r="D14" s="68">
        <v>3</v>
      </c>
      <c r="E14" s="159"/>
      <c r="F14" s="162"/>
    </row>
    <row r="15" spans="1:6" ht="15.75" customHeight="1">
      <c r="A15" s="153"/>
      <c r="B15" s="156"/>
      <c r="C15" s="114" t="s">
        <v>299</v>
      </c>
      <c r="D15" s="68">
        <v>3</v>
      </c>
      <c r="E15" s="159"/>
      <c r="F15" s="162"/>
    </row>
    <row r="16" spans="1:6" ht="15.75" customHeight="1" thickBot="1">
      <c r="A16" s="154"/>
      <c r="B16" s="157"/>
      <c r="C16" s="115" t="s">
        <v>300</v>
      </c>
      <c r="D16" s="116">
        <v>2</v>
      </c>
      <c r="E16" s="160"/>
      <c r="F16" s="163"/>
    </row>
    <row r="17" spans="1:6" ht="15.75" customHeight="1">
      <c r="A17" s="152" t="s">
        <v>11</v>
      </c>
      <c r="B17" s="155" t="s">
        <v>27</v>
      </c>
      <c r="C17" s="112" t="s">
        <v>289</v>
      </c>
      <c r="D17" s="113">
        <v>3</v>
      </c>
      <c r="E17" s="158" t="s">
        <v>253</v>
      </c>
      <c r="F17" s="161">
        <f>SUM(D17:D22)+1</f>
        <v>17</v>
      </c>
    </row>
    <row r="18" spans="1:6" ht="15.75" customHeight="1">
      <c r="A18" s="153"/>
      <c r="B18" s="156"/>
      <c r="C18" s="114" t="s">
        <v>290</v>
      </c>
      <c r="D18" s="68">
        <v>2</v>
      </c>
      <c r="E18" s="159"/>
      <c r="F18" s="162"/>
    </row>
    <row r="19" spans="1:6" ht="15.75" customHeight="1">
      <c r="A19" s="153"/>
      <c r="B19" s="156"/>
      <c r="C19" s="114" t="s">
        <v>291</v>
      </c>
      <c r="D19" s="68">
        <v>3</v>
      </c>
      <c r="E19" s="159"/>
      <c r="F19" s="162"/>
    </row>
    <row r="20" spans="1:6" ht="15.75" customHeight="1">
      <c r="A20" s="153"/>
      <c r="B20" s="156"/>
      <c r="C20" s="114" t="s">
        <v>292</v>
      </c>
      <c r="D20" s="68">
        <v>2</v>
      </c>
      <c r="E20" s="159"/>
      <c r="F20" s="162"/>
    </row>
    <row r="21" spans="1:6" ht="15.75" customHeight="1">
      <c r="A21" s="153"/>
      <c r="B21" s="156"/>
      <c r="C21" s="114" t="s">
        <v>293</v>
      </c>
      <c r="D21" s="68">
        <v>3</v>
      </c>
      <c r="E21" s="159"/>
      <c r="F21" s="162"/>
    </row>
    <row r="22" spans="1:6" ht="15.75" customHeight="1" thickBot="1">
      <c r="A22" s="154"/>
      <c r="B22" s="157"/>
      <c r="C22" s="115" t="s">
        <v>294</v>
      </c>
      <c r="D22" s="116">
        <v>3</v>
      </c>
      <c r="E22" s="160"/>
      <c r="F22" s="163"/>
    </row>
    <row r="23" spans="1:6" ht="15.75" customHeight="1">
      <c r="A23" s="169" t="s">
        <v>14</v>
      </c>
      <c r="B23" s="164" t="s">
        <v>15</v>
      </c>
      <c r="C23" s="108" t="s">
        <v>271</v>
      </c>
      <c r="D23" s="111">
        <v>3</v>
      </c>
      <c r="E23" s="172" t="s">
        <v>253</v>
      </c>
      <c r="F23" s="149">
        <f>SUM(D23:D28)+1</f>
        <v>17</v>
      </c>
    </row>
    <row r="24" spans="1:6" ht="15.75" customHeight="1">
      <c r="A24" s="170"/>
      <c r="B24" s="165"/>
      <c r="C24" s="109" t="s">
        <v>272</v>
      </c>
      <c r="D24" s="21">
        <v>3</v>
      </c>
      <c r="E24" s="173"/>
      <c r="F24" s="150"/>
    </row>
    <row r="25" spans="1:6" ht="15.75" customHeight="1">
      <c r="A25" s="170"/>
      <c r="B25" s="165"/>
      <c r="C25" s="109" t="s">
        <v>273</v>
      </c>
      <c r="D25" s="21">
        <v>3</v>
      </c>
      <c r="E25" s="173"/>
      <c r="F25" s="150"/>
    </row>
    <row r="26" spans="1:6" ht="15.75" customHeight="1">
      <c r="A26" s="170"/>
      <c r="B26" s="165"/>
      <c r="C26" s="109" t="s">
        <v>274</v>
      </c>
      <c r="D26" s="21">
        <v>3</v>
      </c>
      <c r="E26" s="173"/>
      <c r="F26" s="150"/>
    </row>
    <row r="27" spans="1:6" ht="15.75" customHeight="1">
      <c r="A27" s="170"/>
      <c r="B27" s="165"/>
      <c r="C27" s="109" t="s">
        <v>275</v>
      </c>
      <c r="D27" s="21">
        <v>2</v>
      </c>
      <c r="E27" s="173"/>
      <c r="F27" s="150"/>
    </row>
    <row r="28" spans="1:6" ht="15.75" customHeight="1" thickBot="1">
      <c r="A28" s="171"/>
      <c r="B28" s="166"/>
      <c r="C28" s="110" t="s">
        <v>276</v>
      </c>
      <c r="D28" s="22">
        <v>2</v>
      </c>
      <c r="E28" s="174"/>
      <c r="F28" s="151"/>
    </row>
    <row r="29" spans="1:6" ht="15.75" customHeight="1">
      <c r="A29" s="169" t="s">
        <v>18</v>
      </c>
      <c r="B29" s="164" t="s">
        <v>34</v>
      </c>
      <c r="C29" s="108" t="s">
        <v>301</v>
      </c>
      <c r="D29" s="111">
        <v>3</v>
      </c>
      <c r="E29" s="172" t="s">
        <v>253</v>
      </c>
      <c r="F29" s="149">
        <f>SUM(D29:D34)+1</f>
        <v>16</v>
      </c>
    </row>
    <row r="30" spans="1:6" ht="15.75" customHeight="1">
      <c r="A30" s="170"/>
      <c r="B30" s="165"/>
      <c r="C30" s="109" t="s">
        <v>302</v>
      </c>
      <c r="D30" s="21">
        <v>3</v>
      </c>
      <c r="E30" s="173"/>
      <c r="F30" s="150"/>
    </row>
    <row r="31" spans="1:6" ht="15.75" customHeight="1">
      <c r="A31" s="170"/>
      <c r="B31" s="165"/>
      <c r="C31" s="109" t="s">
        <v>303</v>
      </c>
      <c r="D31" s="21">
        <v>1</v>
      </c>
      <c r="E31" s="173"/>
      <c r="F31" s="150"/>
    </row>
    <row r="32" spans="1:6" ht="15.75" customHeight="1">
      <c r="A32" s="170"/>
      <c r="B32" s="165"/>
      <c r="C32" s="109" t="s">
        <v>304</v>
      </c>
      <c r="D32" s="21">
        <v>3</v>
      </c>
      <c r="E32" s="173"/>
      <c r="F32" s="150"/>
    </row>
    <row r="33" spans="1:6" ht="15.75" customHeight="1">
      <c r="A33" s="170"/>
      <c r="B33" s="165"/>
      <c r="C33" s="109" t="s">
        <v>305</v>
      </c>
      <c r="D33" s="21">
        <v>3</v>
      </c>
      <c r="E33" s="173"/>
      <c r="F33" s="150"/>
    </row>
    <row r="34" spans="1:6" ht="15.75" customHeight="1" thickBot="1">
      <c r="A34" s="171"/>
      <c r="B34" s="166"/>
      <c r="C34" s="110" t="s">
        <v>306</v>
      </c>
      <c r="D34" s="22">
        <v>2</v>
      </c>
      <c r="E34" s="174"/>
      <c r="F34" s="151"/>
    </row>
    <row r="35" spans="1:6" ht="15.75" customHeight="1">
      <c r="A35" s="169" t="s">
        <v>22</v>
      </c>
      <c r="B35" s="164" t="s">
        <v>19</v>
      </c>
      <c r="C35" s="108" t="s">
        <v>277</v>
      </c>
      <c r="D35" s="111">
        <v>3</v>
      </c>
      <c r="E35" s="167"/>
      <c r="F35" s="149">
        <f>SUM(D35:D40)</f>
        <v>15</v>
      </c>
    </row>
    <row r="36" spans="1:6" ht="15.75" customHeight="1">
      <c r="A36" s="170"/>
      <c r="B36" s="165"/>
      <c r="C36" s="109" t="s">
        <v>278</v>
      </c>
      <c r="D36" s="21">
        <v>3</v>
      </c>
      <c r="E36" s="144"/>
      <c r="F36" s="150"/>
    </row>
    <row r="37" spans="1:6" ht="15.75" customHeight="1">
      <c r="A37" s="170"/>
      <c r="B37" s="165"/>
      <c r="C37" s="109" t="s">
        <v>279</v>
      </c>
      <c r="D37" s="21">
        <v>2</v>
      </c>
      <c r="E37" s="144"/>
      <c r="F37" s="150"/>
    </row>
    <row r="38" spans="1:6" ht="15.75" customHeight="1">
      <c r="A38" s="170"/>
      <c r="B38" s="165"/>
      <c r="C38" s="109" t="s">
        <v>280</v>
      </c>
      <c r="D38" s="21">
        <v>2</v>
      </c>
      <c r="E38" s="144"/>
      <c r="F38" s="150"/>
    </row>
    <row r="39" spans="1:6" ht="15.75" customHeight="1">
      <c r="A39" s="170"/>
      <c r="B39" s="165"/>
      <c r="C39" s="109" t="s">
        <v>281</v>
      </c>
      <c r="D39" s="21">
        <v>2</v>
      </c>
      <c r="E39" s="144"/>
      <c r="F39" s="150"/>
    </row>
    <row r="40" spans="1:6" ht="15.75" customHeight="1" thickBot="1">
      <c r="A40" s="171"/>
      <c r="B40" s="166"/>
      <c r="C40" s="110" t="s">
        <v>282</v>
      </c>
      <c r="D40" s="22">
        <v>3</v>
      </c>
      <c r="E40" s="168"/>
      <c r="F40" s="151"/>
    </row>
    <row r="41" spans="1:6" ht="15">
      <c r="A41" s="169" t="s">
        <v>26</v>
      </c>
      <c r="B41" s="164" t="s">
        <v>6</v>
      </c>
      <c r="C41" s="108" t="s">
        <v>252</v>
      </c>
      <c r="D41" s="111">
        <v>2</v>
      </c>
      <c r="E41" s="172" t="s">
        <v>253</v>
      </c>
      <c r="F41" s="149">
        <f>SUM(D41:D46)+1</f>
        <v>14</v>
      </c>
    </row>
    <row r="42" spans="1:6" ht="15">
      <c r="A42" s="170"/>
      <c r="B42" s="165"/>
      <c r="C42" s="109" t="s">
        <v>254</v>
      </c>
      <c r="D42" s="21">
        <v>1</v>
      </c>
      <c r="E42" s="173"/>
      <c r="F42" s="150"/>
    </row>
    <row r="43" spans="1:6" ht="15">
      <c r="A43" s="170"/>
      <c r="B43" s="165"/>
      <c r="C43" s="109" t="s">
        <v>255</v>
      </c>
      <c r="D43" s="21">
        <v>3</v>
      </c>
      <c r="E43" s="173"/>
      <c r="F43" s="150"/>
    </row>
    <row r="44" spans="1:6" ht="15">
      <c r="A44" s="170"/>
      <c r="B44" s="165"/>
      <c r="C44" s="109" t="s">
        <v>256</v>
      </c>
      <c r="D44" s="21">
        <v>2</v>
      </c>
      <c r="E44" s="173"/>
      <c r="F44" s="150"/>
    </row>
    <row r="45" spans="1:6" ht="15">
      <c r="A45" s="170"/>
      <c r="B45" s="165"/>
      <c r="C45" s="109" t="s">
        <v>257</v>
      </c>
      <c r="D45" s="21">
        <v>3</v>
      </c>
      <c r="E45" s="173"/>
      <c r="F45" s="150"/>
    </row>
    <row r="46" spans="1:6" ht="15.75" thickBot="1">
      <c r="A46" s="171"/>
      <c r="B46" s="166"/>
      <c r="C46" s="110" t="s">
        <v>258</v>
      </c>
      <c r="D46" s="22">
        <v>2</v>
      </c>
      <c r="E46" s="174"/>
      <c r="F46" s="151"/>
    </row>
    <row r="47" spans="1:6" ht="15">
      <c r="A47" s="169" t="s">
        <v>29</v>
      </c>
      <c r="B47" s="164" t="s">
        <v>9</v>
      </c>
      <c r="C47" s="108" t="s">
        <v>259</v>
      </c>
      <c r="D47" s="111">
        <v>3</v>
      </c>
      <c r="E47" s="172" t="s">
        <v>253</v>
      </c>
      <c r="F47" s="149">
        <f>SUM(D47:D52)+1</f>
        <v>14</v>
      </c>
    </row>
    <row r="48" spans="1:6" ht="15">
      <c r="A48" s="170"/>
      <c r="B48" s="165"/>
      <c r="C48" s="109" t="s">
        <v>260</v>
      </c>
      <c r="D48" s="21">
        <v>2</v>
      </c>
      <c r="E48" s="173"/>
      <c r="F48" s="150"/>
    </row>
    <row r="49" spans="1:6" ht="15">
      <c r="A49" s="170"/>
      <c r="B49" s="165"/>
      <c r="C49" s="109" t="s">
        <v>261</v>
      </c>
      <c r="D49" s="21">
        <v>3</v>
      </c>
      <c r="E49" s="173"/>
      <c r="F49" s="150"/>
    </row>
    <row r="50" spans="1:6" ht="15">
      <c r="A50" s="170"/>
      <c r="B50" s="165"/>
      <c r="C50" s="109" t="s">
        <v>262</v>
      </c>
      <c r="D50" s="21">
        <v>2</v>
      </c>
      <c r="E50" s="173"/>
      <c r="F50" s="150"/>
    </row>
    <row r="51" spans="1:6" ht="15">
      <c r="A51" s="170"/>
      <c r="B51" s="165"/>
      <c r="C51" s="109" t="s">
        <v>263</v>
      </c>
      <c r="D51" s="21">
        <v>1</v>
      </c>
      <c r="E51" s="173"/>
      <c r="F51" s="150"/>
    </row>
    <row r="52" spans="1:6" ht="15.75" thickBot="1">
      <c r="A52" s="171"/>
      <c r="B52" s="166"/>
      <c r="C52" s="110" t="s">
        <v>264</v>
      </c>
      <c r="D52" s="22">
        <v>2</v>
      </c>
      <c r="E52" s="174"/>
      <c r="F52" s="151"/>
    </row>
    <row r="53" spans="1:6" ht="15">
      <c r="A53" s="169" t="s">
        <v>33</v>
      </c>
      <c r="B53" s="164" t="s">
        <v>23</v>
      </c>
      <c r="C53" s="108" t="s">
        <v>283</v>
      </c>
      <c r="D53" s="111">
        <v>3</v>
      </c>
      <c r="E53" s="172" t="s">
        <v>253</v>
      </c>
      <c r="F53" s="149">
        <f>SUM(D53:D58)+1</f>
        <v>14</v>
      </c>
    </row>
    <row r="54" spans="1:6" ht="15">
      <c r="A54" s="170"/>
      <c r="B54" s="165"/>
      <c r="C54" s="109" t="s">
        <v>284</v>
      </c>
      <c r="D54" s="21">
        <v>3</v>
      </c>
      <c r="E54" s="173"/>
      <c r="F54" s="150"/>
    </row>
    <row r="55" spans="1:6" ht="15">
      <c r="A55" s="170"/>
      <c r="B55" s="165"/>
      <c r="C55" s="109" t="s">
        <v>285</v>
      </c>
      <c r="D55" s="21">
        <v>1</v>
      </c>
      <c r="E55" s="173"/>
      <c r="F55" s="150"/>
    </row>
    <row r="56" spans="1:6" ht="15">
      <c r="A56" s="170"/>
      <c r="B56" s="165"/>
      <c r="C56" s="109" t="s">
        <v>286</v>
      </c>
      <c r="D56" s="21">
        <v>2</v>
      </c>
      <c r="E56" s="173"/>
      <c r="F56" s="150"/>
    </row>
    <row r="57" spans="1:6" ht="15">
      <c r="A57" s="170"/>
      <c r="B57" s="165"/>
      <c r="C57" s="109" t="s">
        <v>287</v>
      </c>
      <c r="D57" s="21">
        <v>2</v>
      </c>
      <c r="E57" s="173"/>
      <c r="F57" s="150"/>
    </row>
    <row r="58" spans="1:6" ht="15.75" thickBot="1">
      <c r="A58" s="171"/>
      <c r="B58" s="166"/>
      <c r="C58" s="110" t="s">
        <v>288</v>
      </c>
      <c r="D58" s="22">
        <v>2</v>
      </c>
      <c r="E58" s="174"/>
      <c r="F58" s="151"/>
    </row>
    <row r="60" spans="1:2" ht="15">
      <c r="A60" s="117" t="s">
        <v>310</v>
      </c>
      <c r="B60" s="62"/>
    </row>
  </sheetData>
  <sheetProtection/>
  <mergeCells count="37">
    <mergeCell ref="A53:A58"/>
    <mergeCell ref="B53:B58"/>
    <mergeCell ref="E53:E58"/>
    <mergeCell ref="F53:F58"/>
    <mergeCell ref="A1:F1"/>
    <mergeCell ref="A41:A46"/>
    <mergeCell ref="B41:B46"/>
    <mergeCell ref="E41:E46"/>
    <mergeCell ref="F41:F46"/>
    <mergeCell ref="A29:A34"/>
    <mergeCell ref="B29:B34"/>
    <mergeCell ref="E29:E34"/>
    <mergeCell ref="F29:F34"/>
    <mergeCell ref="A35:A40"/>
    <mergeCell ref="A47:A52"/>
    <mergeCell ref="B47:B52"/>
    <mergeCell ref="E47:E52"/>
    <mergeCell ref="F47:F52"/>
    <mergeCell ref="B35:B40"/>
    <mergeCell ref="E35:E40"/>
    <mergeCell ref="F35:F40"/>
    <mergeCell ref="A17:A22"/>
    <mergeCell ref="B17:B22"/>
    <mergeCell ref="E17:E22"/>
    <mergeCell ref="F17:F22"/>
    <mergeCell ref="A23:A28"/>
    <mergeCell ref="B23:B28"/>
    <mergeCell ref="E23:E28"/>
    <mergeCell ref="F23:F28"/>
    <mergeCell ref="A5:A10"/>
    <mergeCell ref="B5:B10"/>
    <mergeCell ref="E5:E10"/>
    <mergeCell ref="F5:F10"/>
    <mergeCell ref="A11:A16"/>
    <mergeCell ref="B11:B16"/>
    <mergeCell ref="E11:E16"/>
    <mergeCell ref="F11:F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</dc:creator>
  <cp:keywords/>
  <dc:description/>
  <cp:lastModifiedBy>mclexa</cp:lastModifiedBy>
  <dcterms:created xsi:type="dcterms:W3CDTF">2008-12-11T16:52:31Z</dcterms:created>
  <dcterms:modified xsi:type="dcterms:W3CDTF">2008-12-12T04:46:50Z</dcterms:modified>
  <cp:category/>
  <cp:version/>
  <cp:contentType/>
  <cp:contentStatus/>
</cp:coreProperties>
</file>