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екомандный" sheetId="1" r:id="rId1"/>
    <sheet name="кросс" sheetId="2" r:id="rId2"/>
    <sheet name="ксу" sheetId="3" r:id="rId3"/>
    <sheet name="природка студ" sheetId="4" r:id="rId4"/>
    <sheet name="Комбинированная дистанция" sheetId="5" r:id="rId5"/>
    <sheet name="Составы групп" sheetId="6" r:id="rId6"/>
    <sheet name="техногенка ст" sheetId="7" r:id="rId7"/>
    <sheet name="Пожарная" sheetId="8" r:id="rId8"/>
  </sheets>
  <definedNames>
    <definedName name="_xlnm.Print_Area" localSheetId="4">'Комбинированная дистанция'!$A$1:$T$26</definedName>
    <definedName name="_xlnm.Print_Area" localSheetId="1">'кросс'!$A$1:$F$23</definedName>
  </definedNames>
  <calcPr fullCalcOnLoad="1"/>
</workbook>
</file>

<file path=xl/sharedStrings.xml><?xml version="1.0" encoding="utf-8"?>
<sst xmlns="http://schemas.openxmlformats.org/spreadsheetml/2006/main" count="514" uniqueCount="218">
  <si>
    <t>№ п/п</t>
  </si>
  <si>
    <t>Команда</t>
  </si>
  <si>
    <t>Время финиша</t>
  </si>
  <si>
    <t>баллы</t>
  </si>
  <si>
    <t>Время старта</t>
  </si>
  <si>
    <t>Главное управление МЧС России по Томской области</t>
  </si>
  <si>
    <t>Томский корпус спасателей молодежи и студентов</t>
  </si>
  <si>
    <t>Главный секретарь</t>
  </si>
  <si>
    <t>И.Б. Уртаева, г. Томск</t>
  </si>
  <si>
    <t>вид соревнований - КСУ</t>
  </si>
  <si>
    <t>Участники</t>
  </si>
  <si>
    <t>юн.</t>
  </si>
  <si>
    <t>дев.</t>
  </si>
  <si>
    <t>пос. Аникино, Томская обл.</t>
  </si>
  <si>
    <t>Регион</t>
  </si>
  <si>
    <t>Иркутсткая обл.</t>
  </si>
  <si>
    <t>Новосибирская обл.</t>
  </si>
  <si>
    <t>Красноярский край</t>
  </si>
  <si>
    <t>Томская обл.</t>
  </si>
  <si>
    <t>Забайкальский край</t>
  </si>
  <si>
    <t>Главный судья</t>
  </si>
  <si>
    <t>Место</t>
  </si>
  <si>
    <t>Баллы</t>
  </si>
  <si>
    <t>Итого</t>
  </si>
  <si>
    <t>Республика Бурятия</t>
  </si>
  <si>
    <t>Время на дистанции</t>
  </si>
  <si>
    <t>вид соревнований - ПСР в условиях природной среды</t>
  </si>
  <si>
    <t>время</t>
  </si>
  <si>
    <t>штрафы</t>
  </si>
  <si>
    <t>итоговое время</t>
  </si>
  <si>
    <t>ИТОГО</t>
  </si>
  <si>
    <t>МЕСТО</t>
  </si>
  <si>
    <t>вид соревнований - ПСР в условиях ликвидации чрезвычайных ситуаций техногенного характера</t>
  </si>
  <si>
    <t>Патэрна</t>
  </si>
  <si>
    <t>ДТП</t>
  </si>
  <si>
    <t>промальп</t>
  </si>
  <si>
    <t>каньон</t>
  </si>
  <si>
    <t>лабиринт</t>
  </si>
  <si>
    <t>медицина + транспартировка</t>
  </si>
  <si>
    <t xml:space="preserve">  </t>
  </si>
  <si>
    <t>22, 24 сентября 2010г.</t>
  </si>
  <si>
    <t>Иркутская обл.</t>
  </si>
  <si>
    <t>Новосибирская обл</t>
  </si>
  <si>
    <t>сумма баллов</t>
  </si>
  <si>
    <t>кран</t>
  </si>
  <si>
    <t>г. Ангарск, ДТДиМ</t>
  </si>
  <si>
    <t>г. Новосибирск, НГПУ</t>
  </si>
  <si>
    <t>г. Томск ТУСУР</t>
  </si>
  <si>
    <t>г. Чита, ЧитГУ</t>
  </si>
  <si>
    <t>г. Улан-Удэ, ВСГТУ</t>
  </si>
  <si>
    <t xml:space="preserve">г. Томск ТГУ </t>
  </si>
  <si>
    <t>г. Томск ТПУ</t>
  </si>
  <si>
    <t>Протокол результатов</t>
  </si>
  <si>
    <t>Сборная команда ВУЗа</t>
  </si>
  <si>
    <t>21 сентября 2010 г.</t>
  </si>
  <si>
    <t>Протокол результатов общекомандного зачёта</t>
  </si>
  <si>
    <t>Кросс</t>
  </si>
  <si>
    <t>КСУ</t>
  </si>
  <si>
    <t>20-27 сентября 2010 г.</t>
  </si>
  <si>
    <t>ПСР в природной среде</t>
  </si>
  <si>
    <t>ПСР техногенного характера</t>
  </si>
  <si>
    <t>Пожарная эстафета</t>
  </si>
  <si>
    <t>Юноши</t>
  </si>
  <si>
    <t>Девушки</t>
  </si>
  <si>
    <t>г. Томск СГМУ</t>
  </si>
  <si>
    <t>III межрегиональный Слет студенческих спасательных отрядов Сибирского Федерального округа</t>
  </si>
  <si>
    <t>22, 24 сентября 2010 г.</t>
  </si>
  <si>
    <t>Отсечка</t>
  </si>
  <si>
    <t>Квалиф. ранг</t>
  </si>
  <si>
    <t>Косс Дмитрий Александрович</t>
  </si>
  <si>
    <t>Овчаренко Дмитрий Александрович</t>
  </si>
  <si>
    <t>Степанов Леонид Вадимович</t>
  </si>
  <si>
    <t>Форова Ольга Валерьевна</t>
  </si>
  <si>
    <t>Головин Михаил Сергеевич</t>
  </si>
  <si>
    <t>Хромов Сергей Андреевич</t>
  </si>
  <si>
    <t>Кириенко Василий Леонидович</t>
  </si>
  <si>
    <t>Жакипбекова Альбина Ерболатовна</t>
  </si>
  <si>
    <t>№№</t>
  </si>
  <si>
    <t>Разряд</t>
  </si>
  <si>
    <t>Супрун Илья Сергеевич</t>
  </si>
  <si>
    <t>Бугулова Марина Александровна</t>
  </si>
  <si>
    <t>Сборная команда</t>
  </si>
  <si>
    <t xml:space="preserve">г. Томск, ТГУ </t>
  </si>
  <si>
    <t>г. Томск, ТПУ</t>
  </si>
  <si>
    <t>г. Томск, ТУСУР</t>
  </si>
  <si>
    <t>г. Томск, СибГМУ</t>
  </si>
  <si>
    <t>Г.В. Новосёлова, сс1к, г. Томск</t>
  </si>
  <si>
    <t>вид соревнований - кросс (4х3 км)</t>
  </si>
  <si>
    <t>Сумма штрафов</t>
  </si>
  <si>
    <t>Баллы командного зачёта</t>
  </si>
  <si>
    <t>Подъём по склону</t>
  </si>
  <si>
    <t>Навесная переправа</t>
  </si>
  <si>
    <t>Самоспас</t>
  </si>
  <si>
    <t>Параллельная переправа</t>
  </si>
  <si>
    <t>Парашютист</t>
  </si>
  <si>
    <t>% от времени победителя</t>
  </si>
  <si>
    <t>Федяев Вадим Анатольевич</t>
  </si>
  <si>
    <t>Шабанов Кирилл Андреевич</t>
  </si>
  <si>
    <t>Волошко Михаил Андреевич</t>
  </si>
  <si>
    <t>Класс дистанции - 3</t>
  </si>
  <si>
    <t>Норматив выполнения:</t>
  </si>
  <si>
    <t>Тепляшин Алексей Михайлович</t>
  </si>
  <si>
    <t>Зубов Алексей Владимирович</t>
  </si>
  <si>
    <t>Лухтин Дмитрий Вадимович</t>
  </si>
  <si>
    <t>Кадочникова Полина Андреевна</t>
  </si>
  <si>
    <t>Жилина Анастасия Сергеевна</t>
  </si>
  <si>
    <t>Федянова Наталья Игоревна</t>
  </si>
  <si>
    <t>Аброськина Валентина Викторовна</t>
  </si>
  <si>
    <t>г. Братск, БратГУ</t>
  </si>
  <si>
    <t>Вабаль Константин Александрович</t>
  </si>
  <si>
    <t>Кравченко Василий Викторович</t>
  </si>
  <si>
    <t>Данченко Галина Викторовна</t>
  </si>
  <si>
    <t>Цыганков Антон Альбертович</t>
  </si>
  <si>
    <t>Литвинцева Ольга Олеговна</t>
  </si>
  <si>
    <t>Бухарова Анна Валерьевна</t>
  </si>
  <si>
    <t>Валиахметов Руслан Рамильевич</t>
  </si>
  <si>
    <t>Сюстин Максим Владимирович</t>
  </si>
  <si>
    <t>Буханцев Степан Сергеевич</t>
  </si>
  <si>
    <t>Абрамова Елена Николаевна</t>
  </si>
  <si>
    <t>г. Томск, ТУСУР, т/к ТАКТ</t>
  </si>
  <si>
    <t>Храмов Михаил Сергеевич</t>
  </si>
  <si>
    <t>Шаталов Евгений Евгеньевич</t>
  </si>
  <si>
    <t>Рябцунов Никита Сергеевич</t>
  </si>
  <si>
    <t>Муравьёв Иван Вячеславович</t>
  </si>
  <si>
    <t>Филинов Андрей Валерьевич</t>
  </si>
  <si>
    <t>Катаев Евгений Александрович</t>
  </si>
  <si>
    <t>Гусельников Михаил Васильевич</t>
  </si>
  <si>
    <t>Мордовина Татьяна Сергеевна</t>
  </si>
  <si>
    <t>Мазикова Ирина Александровна</t>
  </si>
  <si>
    <t>Тимасова Ульяна Андреевна</t>
  </si>
  <si>
    <t>Иванов Максим Владимирович</t>
  </si>
  <si>
    <t>Маниковский Павел Михайлвич</t>
  </si>
  <si>
    <t>Гнеденков Андрей Юрьевич</t>
  </si>
  <si>
    <t>Сергеев Руслан Олегович</t>
  </si>
  <si>
    <t>Бондарев Максим Борисович</t>
  </si>
  <si>
    <t>Сизиков Сергей Викторович</t>
  </si>
  <si>
    <t>Коротков Иван Юрьевич</t>
  </si>
  <si>
    <t>Плис Ирина Дмитриевна</t>
  </si>
  <si>
    <t>Фоминых Эльвира Викторовна</t>
  </si>
  <si>
    <t>Снимщикова Ирина Владимировна</t>
  </si>
  <si>
    <t>Балык Ольга Вадимовна</t>
  </si>
  <si>
    <t>Цыдыпова Аюна Саяновна</t>
  </si>
  <si>
    <t>Филиппова Валерия Анатольевна</t>
  </si>
  <si>
    <t>Ковалёв Денис Анатольевич</t>
  </si>
  <si>
    <t>Емельянов Вадим Олегович</t>
  </si>
  <si>
    <t>Солдатов Демид Викторович</t>
  </si>
  <si>
    <t>Коноваленков Алексей Владимирович</t>
  </si>
  <si>
    <t>Эрдынеев Баир Анатольевич</t>
  </si>
  <si>
    <t>Понамарчук Константин Игоревич</t>
  </si>
  <si>
    <t>Потёмкин Максим Борисович</t>
  </si>
  <si>
    <t>Милошенко Александр Викторович</t>
  </si>
  <si>
    <t>Важенина Анастасия Валерьевна</t>
  </si>
  <si>
    <t>Маршунин Владимир Михайлович</t>
  </si>
  <si>
    <t>Вихляев Сергей Сергеевич</t>
  </si>
  <si>
    <t>Головина Юлия Васильевна</t>
  </si>
  <si>
    <t>Берешев Николай Сергеевич</t>
  </si>
  <si>
    <t>Олюшина Дарья Ивановна</t>
  </si>
  <si>
    <t>Плишкина Анна Георгиевна</t>
  </si>
  <si>
    <t>Устюжанцева Вера Сергеевна</t>
  </si>
  <si>
    <t>Назырова Зарина Абдужалиловна</t>
  </si>
  <si>
    <t>Лизин Александр Сергеевич</t>
  </si>
  <si>
    <t>Абрамов Максим Викторович</t>
  </si>
  <si>
    <t>Васенев Алексей Сергеевич</t>
  </si>
  <si>
    <t>Десятов Андрей Юрьевич</t>
  </si>
  <si>
    <t>Шуруев Яков Константинович</t>
  </si>
  <si>
    <t>Беспалов Антон Александрович</t>
  </si>
  <si>
    <t>Клишина Екатерина Владимировна</t>
  </si>
  <si>
    <t>Сарамуд Артём Георгиевич</t>
  </si>
  <si>
    <t>Ефимов Алексей Анатольевич</t>
  </si>
  <si>
    <t>Кушов Алексей Александрович</t>
  </si>
  <si>
    <t>Кульгавый Роман Дмитриевич</t>
  </si>
  <si>
    <t>Хамчук Денис Евгеньевич</t>
  </si>
  <si>
    <t>Плотников Антон Вадимович</t>
  </si>
  <si>
    <t>Рубченков Евгений Валерьевич</t>
  </si>
  <si>
    <t>Тюрнева Мария Александровна</t>
  </si>
  <si>
    <t>Кушова Алёна Александровна</t>
  </si>
  <si>
    <t>Чермакова Анастасия Андреевна</t>
  </si>
  <si>
    <t>Примечание</t>
  </si>
  <si>
    <t>г. Томск,  ТУСУР</t>
  </si>
  <si>
    <t>г. Томск, СГМУ</t>
  </si>
  <si>
    <t>Кол. баллов</t>
  </si>
  <si>
    <t>КМС</t>
  </si>
  <si>
    <t>26 сентября 2010 г.</t>
  </si>
  <si>
    <t>Штраф</t>
  </si>
  <si>
    <t>г. Красноярск, КМКС</t>
  </si>
  <si>
    <t>вид соревнований - Пожарно-тактическая эстафета</t>
  </si>
  <si>
    <t>-</t>
  </si>
  <si>
    <t>вид соревнований - комбинированная дистанция "ПСР в условиях природной среды"</t>
  </si>
  <si>
    <t>1 разряда - 100%</t>
  </si>
  <si>
    <t>2 разряда - 117%</t>
  </si>
  <si>
    <t>3 разряда - 150%</t>
  </si>
  <si>
    <t>Сборная команда региона</t>
  </si>
  <si>
    <t>Спуск по склону с пострадавшим</t>
  </si>
  <si>
    <t>Ранг группы</t>
  </si>
  <si>
    <t>Председатель мандатной комиссии</t>
  </si>
  <si>
    <t>О.Л. Жигарев, ссВк, МСМК, г. Новосибирск</t>
  </si>
  <si>
    <t>Выполнение норматива разряда</t>
  </si>
  <si>
    <t>1 разряд</t>
  </si>
  <si>
    <t>2 разряд</t>
  </si>
  <si>
    <t>3 разряд</t>
  </si>
  <si>
    <t>Составы сборных команд территорий СФО</t>
  </si>
  <si>
    <t>III межрегиональный Слет студенческих спасательных отрядов Сибирского федерального округа</t>
  </si>
  <si>
    <t>Поморцева Екатерина Александровна</t>
  </si>
  <si>
    <t>Каминская Марина Игоревна</t>
  </si>
  <si>
    <t>Небесная Ирина Игоревна</t>
  </si>
  <si>
    <t>Жбанова Анастасия Александровна</t>
  </si>
  <si>
    <t>Лежнина Галина Владимировна</t>
  </si>
  <si>
    <t>Зацепин Роман Дмитриевич</t>
  </si>
  <si>
    <t>Литвишко Евгений Сергеевич</t>
  </si>
  <si>
    <t>Васильев Иван Михайлович</t>
  </si>
  <si>
    <t>Николаева Юлия Владимировна</t>
  </si>
  <si>
    <t>Хайбулина Екатерина Витальевна</t>
  </si>
  <si>
    <t xml:space="preserve">Красным цветом отмечены те, кто не участвовал на комбинированной дистанции "ПСР в природной среде" </t>
  </si>
  <si>
    <t>Орынчак Илья Богданович</t>
  </si>
  <si>
    <t>, Ранг группы</t>
  </si>
  <si>
    <t>Родионов Валерий Олегович</t>
  </si>
  <si>
    <t>Цыганкова Мария Викторовна</t>
  </si>
  <si>
    <t>Квалиф. ранг - 69 баллов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</si>
</sst>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h:mm:ss;@"/>
    <numFmt numFmtId="186" formatCode="0.0"/>
    <numFmt numFmtId="187" formatCode="mm:ss.0;@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21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textRotation="90" wrapText="1"/>
    </xf>
    <xf numFmtId="21" fontId="5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21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/>
    </xf>
    <xf numFmtId="21" fontId="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21" fontId="5" fillId="0" borderId="10" xfId="0" applyNumberFormat="1" applyFont="1" applyBorder="1" applyAlignment="1">
      <alignment horizontal="center" vertical="center" wrapText="1"/>
    </xf>
    <xf numFmtId="21" fontId="5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21" fontId="13" fillId="0" borderId="10" xfId="0" applyNumberFormat="1" applyFont="1" applyBorder="1" applyAlignment="1">
      <alignment horizontal="center" vertical="center"/>
    </xf>
    <xf numFmtId="185" fontId="13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1" fontId="13" fillId="0" borderId="0" xfId="0" applyNumberFormat="1" applyFont="1" applyBorder="1" applyAlignment="1">
      <alignment/>
    </xf>
    <xf numFmtId="185" fontId="1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21" fontId="5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/>
    </xf>
    <xf numFmtId="21" fontId="5" fillId="0" borderId="10" xfId="0" applyNumberFormat="1" applyFont="1" applyFill="1" applyBorder="1" applyAlignment="1">
      <alignment/>
    </xf>
    <xf numFmtId="185" fontId="5" fillId="0" borderId="10" xfId="0" applyNumberFormat="1" applyFont="1" applyBorder="1" applyAlignment="1">
      <alignment/>
    </xf>
    <xf numFmtId="21" fontId="5" fillId="0" borderId="10" xfId="0" applyNumberFormat="1" applyFont="1" applyBorder="1" applyAlignment="1">
      <alignment/>
    </xf>
    <xf numFmtId="185" fontId="3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21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6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bestFit="1" customWidth="1"/>
    <col min="2" max="2" width="25.421875" style="0" customWidth="1"/>
    <col min="3" max="3" width="27.00390625" style="0" customWidth="1"/>
    <col min="4" max="4" width="12.421875" style="0" customWidth="1"/>
    <col min="5" max="5" width="15.8515625" style="0" customWidth="1"/>
    <col min="6" max="6" width="11.28125" style="0" customWidth="1"/>
    <col min="7" max="7" width="8.8515625" style="0" customWidth="1"/>
    <col min="8" max="9" width="10.7109375" style="0" customWidth="1"/>
    <col min="10" max="10" width="12.421875" style="0" customWidth="1"/>
    <col min="11" max="11" width="11.57421875" style="0" customWidth="1"/>
    <col min="12" max="12" width="12.7109375" style="0" bestFit="1" customWidth="1"/>
  </cols>
  <sheetData>
    <row r="2" spans="2:12" s="26" customFormat="1" ht="18.75">
      <c r="B2" s="112" t="s">
        <v>5</v>
      </c>
      <c r="C2" s="112"/>
      <c r="D2" s="112"/>
      <c r="E2" s="112"/>
      <c r="F2" s="112"/>
      <c r="G2" s="112"/>
      <c r="H2" s="36"/>
      <c r="I2" s="36"/>
      <c r="J2" s="34"/>
      <c r="K2" s="34"/>
      <c r="L2" s="34"/>
    </row>
    <row r="3" spans="2:12" s="26" customFormat="1" ht="18.75">
      <c r="B3" s="112" t="s">
        <v>6</v>
      </c>
      <c r="C3" s="112"/>
      <c r="D3" s="112"/>
      <c r="E3" s="112"/>
      <c r="F3" s="112"/>
      <c r="G3" s="112"/>
      <c r="H3" s="112"/>
      <c r="I3" s="38"/>
      <c r="J3" s="34"/>
      <c r="K3" s="34"/>
      <c r="L3" s="34"/>
    </row>
    <row r="4" s="26" customFormat="1" ht="12.75"/>
    <row r="5" spans="2:13" s="26" customFormat="1" ht="15.75">
      <c r="B5" s="113" t="s">
        <v>201</v>
      </c>
      <c r="C5" s="113"/>
      <c r="D5" s="113"/>
      <c r="E5" s="113"/>
      <c r="F5" s="113"/>
      <c r="G5" s="113"/>
      <c r="H5" s="113"/>
      <c r="I5" s="35"/>
      <c r="J5" s="35"/>
      <c r="K5" s="35"/>
      <c r="L5" s="35"/>
      <c r="M5" s="35"/>
    </row>
    <row r="6" spans="2:13" s="26" customFormat="1" ht="15.7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2:12" ht="18">
      <c r="B7" s="114" t="s">
        <v>55</v>
      </c>
      <c r="C7" s="114"/>
      <c r="D7" s="114"/>
      <c r="E7" s="114"/>
      <c r="F7" s="114"/>
      <c r="G7" s="3"/>
      <c r="H7" s="3"/>
      <c r="I7" s="3"/>
      <c r="J7" s="3"/>
      <c r="K7" s="3"/>
      <c r="L7" s="3"/>
    </row>
    <row r="8" spans="4:11" ht="15.75">
      <c r="D8" s="7"/>
      <c r="G8" s="3"/>
      <c r="H8" s="3"/>
      <c r="I8" s="3"/>
      <c r="J8" s="3"/>
      <c r="K8" s="3"/>
    </row>
    <row r="9" spans="2:7" ht="15.75">
      <c r="B9" s="7" t="s">
        <v>58</v>
      </c>
      <c r="D9" s="32"/>
      <c r="G9" s="3" t="s">
        <v>13</v>
      </c>
    </row>
    <row r="10" spans="1:12" s="26" customFormat="1" ht="47.25" customHeight="1">
      <c r="A10" s="110" t="s">
        <v>0</v>
      </c>
      <c r="B10" s="110" t="s">
        <v>14</v>
      </c>
      <c r="C10" s="110" t="s">
        <v>53</v>
      </c>
      <c r="D10" s="110" t="s">
        <v>59</v>
      </c>
      <c r="E10" s="110" t="s">
        <v>60</v>
      </c>
      <c r="F10" s="110" t="s">
        <v>61</v>
      </c>
      <c r="G10" s="110" t="s">
        <v>56</v>
      </c>
      <c r="H10" s="116" t="s">
        <v>57</v>
      </c>
      <c r="I10" s="117"/>
      <c r="J10" s="118" t="s">
        <v>23</v>
      </c>
      <c r="K10" s="115" t="s">
        <v>21</v>
      </c>
      <c r="L10" s="115" t="s">
        <v>177</v>
      </c>
    </row>
    <row r="11" spans="1:12" s="26" customFormat="1" ht="15.75" customHeight="1">
      <c r="A11" s="111"/>
      <c r="B11" s="111"/>
      <c r="C11" s="111"/>
      <c r="D11" s="111"/>
      <c r="E11" s="111"/>
      <c r="F11" s="111"/>
      <c r="G11" s="111"/>
      <c r="H11" s="25" t="s">
        <v>62</v>
      </c>
      <c r="I11" s="25" t="s">
        <v>63</v>
      </c>
      <c r="J11" s="119"/>
      <c r="K11" s="115"/>
      <c r="L11" s="115"/>
    </row>
    <row r="12" spans="1:12" ht="18.75">
      <c r="A12" s="91">
        <v>1</v>
      </c>
      <c r="B12" s="91" t="s">
        <v>17</v>
      </c>
      <c r="C12" s="91" t="s">
        <v>184</v>
      </c>
      <c r="D12" s="92">
        <v>1976.76</v>
      </c>
      <c r="E12" s="92">
        <v>816.02</v>
      </c>
      <c r="F12" s="92">
        <v>427.97</v>
      </c>
      <c r="G12" s="92">
        <v>291.7198550974643</v>
      </c>
      <c r="H12" s="92">
        <v>107.69</v>
      </c>
      <c r="I12" s="92">
        <v>74.14</v>
      </c>
      <c r="J12" s="94">
        <f>D12+E12+F12+G12+H12+I12</f>
        <v>3694.2998550974644</v>
      </c>
      <c r="K12" s="101">
        <v>1</v>
      </c>
      <c r="L12" s="68"/>
    </row>
    <row r="13" spans="1:12" ht="18.75">
      <c r="A13" s="91">
        <v>2</v>
      </c>
      <c r="B13" s="91" t="s">
        <v>41</v>
      </c>
      <c r="C13" s="91" t="s">
        <v>45</v>
      </c>
      <c r="D13" s="92">
        <v>2060.7915567282325</v>
      </c>
      <c r="E13" s="92">
        <v>1039.43</v>
      </c>
      <c r="F13" s="93">
        <v>0</v>
      </c>
      <c r="G13" s="93">
        <v>300.00000000000006</v>
      </c>
      <c r="H13" s="92">
        <v>130.77</v>
      </c>
      <c r="I13" s="92">
        <v>93.1</v>
      </c>
      <c r="J13" s="94">
        <f>D13+E13+F13+G13+H13+I13</f>
        <v>3624.0915567282327</v>
      </c>
      <c r="K13" s="101">
        <v>2</v>
      </c>
      <c r="L13" s="68"/>
    </row>
    <row r="14" spans="1:12" ht="18.75">
      <c r="A14" s="91">
        <v>3</v>
      </c>
      <c r="B14" s="91" t="s">
        <v>24</v>
      </c>
      <c r="C14" s="91" t="s">
        <v>49</v>
      </c>
      <c r="D14" s="92">
        <v>1514.41</v>
      </c>
      <c r="E14" s="92">
        <v>707.95</v>
      </c>
      <c r="F14" s="92">
        <v>550</v>
      </c>
      <c r="G14" s="95">
        <v>256.78799378989135</v>
      </c>
      <c r="H14" s="92">
        <v>200</v>
      </c>
      <c r="I14" s="92">
        <v>68.97</v>
      </c>
      <c r="J14" s="94">
        <f>D14+E14+F14+G14+H14+I14</f>
        <v>3298.1179937898914</v>
      </c>
      <c r="K14" s="101">
        <v>3</v>
      </c>
      <c r="L14" s="68"/>
    </row>
    <row r="15" spans="1:12" ht="18.75">
      <c r="A15" s="91">
        <v>4</v>
      </c>
      <c r="B15" s="91" t="s">
        <v>18</v>
      </c>
      <c r="C15" s="91" t="s">
        <v>84</v>
      </c>
      <c r="D15" s="92">
        <v>1721.56</v>
      </c>
      <c r="E15" s="92">
        <v>605.81</v>
      </c>
      <c r="F15" s="92">
        <v>451.08</v>
      </c>
      <c r="G15" s="92">
        <v>264.2918751078144</v>
      </c>
      <c r="H15" s="92">
        <v>100</v>
      </c>
      <c r="I15" s="92">
        <v>79.31</v>
      </c>
      <c r="J15" s="94">
        <f>D15+E15+F15+G15+H15+I15</f>
        <v>3222.0518751078143</v>
      </c>
      <c r="K15" s="101">
        <v>4</v>
      </c>
      <c r="L15" s="68"/>
    </row>
    <row r="16" spans="1:12" ht="18.75">
      <c r="A16" s="91">
        <v>5</v>
      </c>
      <c r="B16" s="91" t="s">
        <v>18</v>
      </c>
      <c r="C16" s="91" t="s">
        <v>83</v>
      </c>
      <c r="D16" s="92">
        <v>1676.69</v>
      </c>
      <c r="E16" s="92">
        <v>549.97</v>
      </c>
      <c r="F16" s="92">
        <v>519.37</v>
      </c>
      <c r="G16" s="92">
        <v>176.0565809901673</v>
      </c>
      <c r="H16" s="92">
        <v>115.38</v>
      </c>
      <c r="I16" s="92">
        <v>100</v>
      </c>
      <c r="J16" s="94">
        <f aca="true" t="shared" si="0" ref="J16:J21">D16+E16+F16+G16+H16+I16</f>
        <v>3137.466580990167</v>
      </c>
      <c r="K16" s="101"/>
      <c r="L16" s="68"/>
    </row>
    <row r="17" spans="1:12" ht="18.75">
      <c r="A17" s="91">
        <v>6</v>
      </c>
      <c r="B17" s="91" t="s">
        <v>16</v>
      </c>
      <c r="C17" s="91" t="s">
        <v>46</v>
      </c>
      <c r="D17" s="92">
        <v>1433.95</v>
      </c>
      <c r="E17" s="92">
        <v>747.02</v>
      </c>
      <c r="F17" s="92">
        <v>374.77</v>
      </c>
      <c r="G17" s="92">
        <v>294.5661549077108</v>
      </c>
      <c r="H17" s="92">
        <v>107.69</v>
      </c>
      <c r="I17" s="92">
        <v>20.69</v>
      </c>
      <c r="J17" s="94">
        <f t="shared" si="0"/>
        <v>2978.686154907711</v>
      </c>
      <c r="K17" s="101">
        <v>5</v>
      </c>
      <c r="L17" s="68"/>
    </row>
    <row r="18" spans="1:12" ht="18.75">
      <c r="A18" s="91">
        <v>7</v>
      </c>
      <c r="B18" s="91" t="s">
        <v>15</v>
      </c>
      <c r="C18" s="91" t="s">
        <v>108</v>
      </c>
      <c r="D18" s="92">
        <v>1340.7</v>
      </c>
      <c r="E18" s="92">
        <v>718.64</v>
      </c>
      <c r="F18" s="92">
        <v>359.95</v>
      </c>
      <c r="G18" s="92">
        <v>258.3405209591167</v>
      </c>
      <c r="H18" s="92">
        <v>123.08</v>
      </c>
      <c r="I18" s="92">
        <v>44.83</v>
      </c>
      <c r="J18" s="94">
        <f t="shared" si="0"/>
        <v>2845.5405209591163</v>
      </c>
      <c r="K18" s="101"/>
      <c r="L18" s="68"/>
    </row>
    <row r="19" spans="1:12" ht="18.75">
      <c r="A19" s="91">
        <v>8</v>
      </c>
      <c r="B19" s="91" t="s">
        <v>19</v>
      </c>
      <c r="C19" s="91" t="s">
        <v>48</v>
      </c>
      <c r="D19" s="92">
        <v>1221.42</v>
      </c>
      <c r="E19" s="92">
        <v>419.27</v>
      </c>
      <c r="F19" s="92">
        <v>450.19</v>
      </c>
      <c r="G19" s="96">
        <v>261.70432982577205</v>
      </c>
      <c r="H19" s="92">
        <v>61.54</v>
      </c>
      <c r="I19" s="92">
        <v>60.34</v>
      </c>
      <c r="J19" s="94">
        <f t="shared" si="0"/>
        <v>2474.4643298257724</v>
      </c>
      <c r="K19" s="101">
        <v>6</v>
      </c>
      <c r="L19" s="68"/>
    </row>
    <row r="20" spans="1:12" ht="18.75">
      <c r="A20" s="91">
        <v>9</v>
      </c>
      <c r="B20" s="91" t="s">
        <v>18</v>
      </c>
      <c r="C20" s="91" t="s">
        <v>82</v>
      </c>
      <c r="D20" s="92">
        <v>1040.72</v>
      </c>
      <c r="E20" s="92">
        <v>288.25</v>
      </c>
      <c r="F20" s="92">
        <v>466.17</v>
      </c>
      <c r="G20" s="92">
        <v>189.25306192858363</v>
      </c>
      <c r="H20" s="92">
        <v>161.54</v>
      </c>
      <c r="I20" s="92">
        <v>51.72</v>
      </c>
      <c r="J20" s="94">
        <f>D20+E20+F20+G20+H20+I20</f>
        <v>2197.6530619285836</v>
      </c>
      <c r="K20" s="101"/>
      <c r="L20" s="68"/>
    </row>
    <row r="21" spans="1:12" ht="18.75">
      <c r="A21" s="91">
        <v>10</v>
      </c>
      <c r="B21" s="91" t="s">
        <v>18</v>
      </c>
      <c r="C21" s="91" t="s">
        <v>85</v>
      </c>
      <c r="D21" s="92">
        <v>977.19</v>
      </c>
      <c r="E21" s="92">
        <v>307.21</v>
      </c>
      <c r="F21" s="92">
        <v>161.61</v>
      </c>
      <c r="G21" s="92">
        <v>263.5156115232015</v>
      </c>
      <c r="H21" s="92">
        <v>61.54</v>
      </c>
      <c r="I21" s="92">
        <v>70.69</v>
      </c>
      <c r="J21" s="94">
        <f t="shared" si="0"/>
        <v>1841.7556115232019</v>
      </c>
      <c r="K21" s="101"/>
      <c r="L21" s="68"/>
    </row>
    <row r="23" spans="2:5" ht="18.75">
      <c r="B23" s="108" t="s">
        <v>20</v>
      </c>
      <c r="C23" s="109"/>
      <c r="D23" s="47" t="s">
        <v>86</v>
      </c>
      <c r="E23" s="109"/>
    </row>
    <row r="25" spans="2:5" ht="18.75">
      <c r="B25" s="47" t="s">
        <v>7</v>
      </c>
      <c r="C25" s="109"/>
      <c r="D25" s="47" t="s">
        <v>8</v>
      </c>
      <c r="E25" s="109"/>
    </row>
  </sheetData>
  <sheetProtection/>
  <mergeCells count="15">
    <mergeCell ref="B2:G2"/>
    <mergeCell ref="B3:H3"/>
    <mergeCell ref="B5:H5"/>
    <mergeCell ref="B7:F7"/>
    <mergeCell ref="K10:K11"/>
    <mergeCell ref="L10:L11"/>
    <mergeCell ref="G10:G11"/>
    <mergeCell ref="H10:I10"/>
    <mergeCell ref="J10:J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7109375" style="0" bestFit="1" customWidth="1"/>
    <col min="2" max="2" width="21.57421875" style="0" customWidth="1"/>
    <col min="3" max="3" width="29.00390625" style="0" customWidth="1"/>
    <col min="4" max="4" width="12.421875" style="0" customWidth="1"/>
    <col min="5" max="5" width="13.28125" style="0" customWidth="1"/>
    <col min="6" max="6" width="11.28125" style="0" customWidth="1"/>
    <col min="7" max="7" width="13.28125" style="0" customWidth="1"/>
  </cols>
  <sheetData>
    <row r="2" spans="2:8" s="26" customFormat="1" ht="18.75">
      <c r="B2" s="112" t="s">
        <v>5</v>
      </c>
      <c r="C2" s="112"/>
      <c r="D2" s="112"/>
      <c r="E2" s="112"/>
      <c r="F2" s="112"/>
      <c r="G2" s="34"/>
      <c r="H2" s="34"/>
    </row>
    <row r="3" spans="2:8" s="26" customFormat="1" ht="18.75">
      <c r="B3" s="112" t="s">
        <v>6</v>
      </c>
      <c r="C3" s="112"/>
      <c r="D3" s="112"/>
      <c r="E3" s="112"/>
      <c r="F3" s="112"/>
      <c r="G3" s="34"/>
      <c r="H3" s="34"/>
    </row>
    <row r="4" s="26" customFormat="1" ht="12.75"/>
    <row r="5" spans="1:9" s="26" customFormat="1" ht="15.75">
      <c r="A5" s="113" t="s">
        <v>201</v>
      </c>
      <c r="B5" s="113"/>
      <c r="C5" s="113"/>
      <c r="D5" s="113"/>
      <c r="E5" s="113"/>
      <c r="F5" s="113"/>
      <c r="G5" s="113"/>
      <c r="H5" s="35"/>
      <c r="I5" s="35"/>
    </row>
    <row r="6" spans="3:8" ht="18">
      <c r="C6" s="114" t="s">
        <v>52</v>
      </c>
      <c r="D6" s="114"/>
      <c r="E6" s="114"/>
      <c r="F6" s="33"/>
      <c r="G6" s="3"/>
      <c r="H6" s="3"/>
    </row>
    <row r="7" spans="4:7" ht="15.75">
      <c r="D7" s="7"/>
      <c r="G7" s="3"/>
    </row>
    <row r="8" spans="2:6" ht="15.75">
      <c r="B8" s="7" t="s">
        <v>87</v>
      </c>
      <c r="D8" s="32" t="s">
        <v>54</v>
      </c>
      <c r="F8" s="40" t="s">
        <v>13</v>
      </c>
    </row>
    <row r="9" spans="1:7" s="26" customFormat="1" ht="47.25">
      <c r="A9" s="24" t="s">
        <v>0</v>
      </c>
      <c r="B9" s="24" t="s">
        <v>14</v>
      </c>
      <c r="C9" s="24" t="s">
        <v>81</v>
      </c>
      <c r="D9" s="24" t="s">
        <v>4</v>
      </c>
      <c r="E9" s="24" t="s">
        <v>2</v>
      </c>
      <c r="F9" s="24" t="s">
        <v>21</v>
      </c>
      <c r="G9" s="24" t="s">
        <v>89</v>
      </c>
    </row>
    <row r="10" spans="1:7" ht="18.75">
      <c r="A10" s="27">
        <v>1</v>
      </c>
      <c r="B10" s="27" t="s">
        <v>15</v>
      </c>
      <c r="C10" s="27" t="s">
        <v>45</v>
      </c>
      <c r="D10" s="28">
        <v>0</v>
      </c>
      <c r="E10" s="28">
        <v>0.03383101851851852</v>
      </c>
      <c r="F10" s="29">
        <v>1</v>
      </c>
      <c r="G10" s="39">
        <f>300*(1.2*E$19-E10)/(1.2*E$19-E$10)</f>
        <v>300.00000000000006</v>
      </c>
    </row>
    <row r="11" spans="1:7" ht="18.75">
      <c r="A11" s="27">
        <v>2</v>
      </c>
      <c r="B11" s="27" t="s">
        <v>16</v>
      </c>
      <c r="C11" s="27" t="s">
        <v>46</v>
      </c>
      <c r="D11" s="28">
        <v>0</v>
      </c>
      <c r="E11" s="28">
        <v>0.034074074074074076</v>
      </c>
      <c r="F11" s="30">
        <v>2</v>
      </c>
      <c r="G11" s="39">
        <f>300*(1.2*E$19-E11)/(1.2*E$19-E$10)</f>
        <v>294.5661549077108</v>
      </c>
    </row>
    <row r="12" spans="1:7" ht="18.75">
      <c r="A12" s="27">
        <v>3</v>
      </c>
      <c r="B12" s="27" t="s">
        <v>17</v>
      </c>
      <c r="C12" s="27" t="s">
        <v>184</v>
      </c>
      <c r="D12" s="28">
        <v>0</v>
      </c>
      <c r="E12" s="28">
        <v>0.034201388888888885</v>
      </c>
      <c r="F12" s="30">
        <v>3</v>
      </c>
      <c r="G12" s="39">
        <f aca="true" t="shared" si="0" ref="G12:G19">300*(1.2*E$19-E12)/(1.2*E$19-E$10)</f>
        <v>291.7198550974643</v>
      </c>
    </row>
    <row r="13" spans="1:7" ht="18.75">
      <c r="A13" s="27">
        <v>4</v>
      </c>
      <c r="B13" s="27" t="s">
        <v>18</v>
      </c>
      <c r="C13" s="27" t="s">
        <v>84</v>
      </c>
      <c r="D13" s="28">
        <v>0</v>
      </c>
      <c r="E13" s="28">
        <v>0.03542824074074074</v>
      </c>
      <c r="F13" s="69">
        <v>4</v>
      </c>
      <c r="G13" s="39">
        <f t="shared" si="0"/>
        <v>264.2918751078144</v>
      </c>
    </row>
    <row r="14" spans="1:7" ht="18.75">
      <c r="A14" s="27">
        <v>5</v>
      </c>
      <c r="B14" s="27" t="s">
        <v>18</v>
      </c>
      <c r="C14" s="27" t="s">
        <v>85</v>
      </c>
      <c r="D14" s="28">
        <v>0</v>
      </c>
      <c r="E14" s="28">
        <v>0.03546296296296297</v>
      </c>
      <c r="F14" s="69">
        <v>5</v>
      </c>
      <c r="G14" s="39">
        <f t="shared" si="0"/>
        <v>263.5156115232015</v>
      </c>
    </row>
    <row r="15" spans="1:7" ht="18.75">
      <c r="A15" s="27">
        <v>6</v>
      </c>
      <c r="B15" s="27" t="s">
        <v>19</v>
      </c>
      <c r="C15" s="27" t="s">
        <v>48</v>
      </c>
      <c r="D15" s="28">
        <v>0</v>
      </c>
      <c r="E15" s="28">
        <v>0.035543981481481475</v>
      </c>
      <c r="F15" s="69">
        <v>6</v>
      </c>
      <c r="G15" s="39">
        <f t="shared" si="0"/>
        <v>261.70432982577205</v>
      </c>
    </row>
    <row r="16" spans="1:7" ht="18.75">
      <c r="A16" s="27">
        <v>7</v>
      </c>
      <c r="B16" s="27" t="s">
        <v>15</v>
      </c>
      <c r="C16" s="27" t="s">
        <v>108</v>
      </c>
      <c r="D16" s="28">
        <v>0</v>
      </c>
      <c r="E16" s="28">
        <v>0.035694444444444445</v>
      </c>
      <c r="F16" s="69">
        <v>7</v>
      </c>
      <c r="G16" s="39">
        <f t="shared" si="0"/>
        <v>258.3405209591167</v>
      </c>
    </row>
    <row r="17" spans="1:7" ht="18.75">
      <c r="A17" s="27">
        <v>8</v>
      </c>
      <c r="B17" s="27" t="s">
        <v>24</v>
      </c>
      <c r="C17" s="27" t="s">
        <v>49</v>
      </c>
      <c r="D17" s="28">
        <v>0</v>
      </c>
      <c r="E17" s="28">
        <v>0.03576388888888889</v>
      </c>
      <c r="F17" s="69">
        <v>8</v>
      </c>
      <c r="G17" s="39">
        <f t="shared" si="0"/>
        <v>256.78799378989135</v>
      </c>
    </row>
    <row r="18" spans="1:7" ht="18.75">
      <c r="A18" s="27">
        <v>9</v>
      </c>
      <c r="B18" s="27" t="s">
        <v>18</v>
      </c>
      <c r="C18" s="27" t="s">
        <v>82</v>
      </c>
      <c r="D18" s="28">
        <v>0</v>
      </c>
      <c r="E18" s="28">
        <v>0.03878472222222223</v>
      </c>
      <c r="F18" s="69">
        <v>9</v>
      </c>
      <c r="G18" s="39">
        <f t="shared" si="0"/>
        <v>189.25306192858363</v>
      </c>
    </row>
    <row r="19" spans="1:7" ht="18.75">
      <c r="A19" s="27">
        <v>10</v>
      </c>
      <c r="B19" s="27" t="s">
        <v>18</v>
      </c>
      <c r="C19" s="27" t="s">
        <v>83</v>
      </c>
      <c r="D19" s="28">
        <v>0</v>
      </c>
      <c r="E19" s="28">
        <v>0.039375</v>
      </c>
      <c r="F19" s="69">
        <v>10</v>
      </c>
      <c r="G19" s="39">
        <f t="shared" si="0"/>
        <v>176.0565809901673</v>
      </c>
    </row>
    <row r="20" spans="1:6" ht="15.75">
      <c r="A20" s="4"/>
      <c r="C20" s="5"/>
      <c r="D20" s="5"/>
      <c r="E20" s="5"/>
      <c r="F20" s="5"/>
    </row>
    <row r="21" spans="2:4" ht="15.75">
      <c r="B21" s="10" t="s">
        <v>20</v>
      </c>
      <c r="D21" s="11" t="s">
        <v>86</v>
      </c>
    </row>
    <row r="23" spans="2:4" ht="15">
      <c r="B23" s="11" t="s">
        <v>7</v>
      </c>
      <c r="D23" s="11" t="s">
        <v>8</v>
      </c>
    </row>
  </sheetData>
  <sheetProtection/>
  <mergeCells count="4">
    <mergeCell ref="B3:F3"/>
    <mergeCell ref="C6:E6"/>
    <mergeCell ref="B2:F2"/>
    <mergeCell ref="A5:G5"/>
  </mergeCells>
  <printOptions/>
  <pageMargins left="0.75" right="0.75" top="0.51" bottom="0.61" header="0.42" footer="0.5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421875" style="45" customWidth="1"/>
    <col min="2" max="3" width="24.00390625" style="45" customWidth="1"/>
    <col min="4" max="4" width="6.421875" style="45" customWidth="1"/>
    <col min="5" max="5" width="6.28125" style="45" customWidth="1"/>
    <col min="6" max="6" width="6.140625" style="45" customWidth="1"/>
    <col min="7" max="7" width="7.140625" style="45" customWidth="1"/>
    <col min="8" max="8" width="8.140625" style="45" customWidth="1"/>
    <col min="9" max="9" width="7.421875" style="45" customWidth="1"/>
    <col min="10" max="10" width="9.28125" style="45" customWidth="1"/>
    <col min="11" max="11" width="16.57421875" style="45" customWidth="1"/>
    <col min="12" max="16384" width="9.140625" style="45" customWidth="1"/>
  </cols>
  <sheetData>
    <row r="2" spans="2:10" s="46" customFormat="1" ht="20.25">
      <c r="B2" s="120" t="s">
        <v>5</v>
      </c>
      <c r="C2" s="120"/>
      <c r="D2" s="120"/>
      <c r="E2" s="120"/>
      <c r="F2" s="120"/>
      <c r="G2" s="120"/>
      <c r="H2" s="120"/>
      <c r="I2" s="120"/>
      <c r="J2" s="120"/>
    </row>
    <row r="3" spans="2:10" s="46" customFormat="1" ht="20.25">
      <c r="B3" s="120" t="s">
        <v>6</v>
      </c>
      <c r="C3" s="120"/>
      <c r="D3" s="120"/>
      <c r="E3" s="120"/>
      <c r="F3" s="120"/>
      <c r="G3" s="120"/>
      <c r="H3" s="120"/>
      <c r="I3" s="120"/>
      <c r="J3" s="120"/>
    </row>
    <row r="4" s="46" customFormat="1" ht="20.25"/>
    <row r="5" spans="1:11" s="46" customFormat="1" ht="20.25">
      <c r="A5" s="120" t="s">
        <v>201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ht="15.75" customHeight="1">
      <c r="D6" s="45" t="s">
        <v>52</v>
      </c>
    </row>
    <row r="7" spans="5:10" ht="15.75">
      <c r="E7" s="3"/>
      <c r="F7" s="3"/>
      <c r="G7" s="3"/>
      <c r="H7" s="3"/>
      <c r="I7" s="3"/>
      <c r="J7" s="3"/>
    </row>
    <row r="8" spans="2:10" ht="15.75">
      <c r="B8" s="7" t="s">
        <v>9</v>
      </c>
      <c r="C8" s="7"/>
      <c r="D8" s="3" t="s">
        <v>54</v>
      </c>
      <c r="E8" s="3"/>
      <c r="F8" s="3"/>
      <c r="G8" s="3"/>
      <c r="H8" s="3"/>
      <c r="I8" s="3"/>
      <c r="J8" s="3" t="s">
        <v>13</v>
      </c>
    </row>
    <row r="9" spans="1:12" ht="18" customHeight="1">
      <c r="A9" s="122" t="s">
        <v>0</v>
      </c>
      <c r="B9" s="121" t="s">
        <v>14</v>
      </c>
      <c r="C9" s="121" t="s">
        <v>1</v>
      </c>
      <c r="D9" s="122" t="s">
        <v>10</v>
      </c>
      <c r="E9" s="122"/>
      <c r="F9" s="122"/>
      <c r="G9" s="122"/>
      <c r="H9" s="122"/>
      <c r="I9" s="122"/>
      <c r="J9" s="122"/>
      <c r="K9" s="121" t="s">
        <v>89</v>
      </c>
      <c r="L9" s="121" t="s">
        <v>21</v>
      </c>
    </row>
    <row r="10" spans="1:12" ht="30" customHeight="1">
      <c r="A10" s="122"/>
      <c r="B10" s="121"/>
      <c r="C10" s="121"/>
      <c r="D10" s="24" t="s">
        <v>11</v>
      </c>
      <c r="E10" s="24" t="s">
        <v>11</v>
      </c>
      <c r="F10" s="24" t="s">
        <v>11</v>
      </c>
      <c r="G10" s="24" t="s">
        <v>23</v>
      </c>
      <c r="H10" s="24" t="s">
        <v>180</v>
      </c>
      <c r="I10" s="24" t="s">
        <v>12</v>
      </c>
      <c r="J10" s="97" t="s">
        <v>180</v>
      </c>
      <c r="K10" s="121"/>
      <c r="L10" s="121"/>
    </row>
    <row r="11" spans="1:12" ht="19.5" customHeight="1">
      <c r="A11" s="1">
        <v>1</v>
      </c>
      <c r="B11" s="1" t="s">
        <v>24</v>
      </c>
      <c r="C11" s="1" t="s">
        <v>49</v>
      </c>
      <c r="D11" s="6">
        <v>8</v>
      </c>
      <c r="E11" s="6">
        <v>4</v>
      </c>
      <c r="F11" s="6">
        <v>14</v>
      </c>
      <c r="G11" s="6">
        <f aca="true" t="shared" si="0" ref="G11:G20">SUM(D11:F11)</f>
        <v>26</v>
      </c>
      <c r="H11" s="9">
        <f aca="true" t="shared" si="1" ref="H11:H20">200*G11/G$11</f>
        <v>200</v>
      </c>
      <c r="I11" s="6">
        <v>40</v>
      </c>
      <c r="J11" s="9">
        <f aca="true" t="shared" si="2" ref="J11:J20">100*I11/I$13</f>
        <v>68.96551724137932</v>
      </c>
      <c r="K11" s="9">
        <f aca="true" t="shared" si="3" ref="K11:K20">H11+J11</f>
        <v>268.9655172413793</v>
      </c>
      <c r="L11" s="30">
        <v>1</v>
      </c>
    </row>
    <row r="12" spans="1:12" ht="19.5" customHeight="1">
      <c r="A12" s="1">
        <v>2</v>
      </c>
      <c r="B12" s="1" t="s">
        <v>41</v>
      </c>
      <c r="C12" s="1" t="s">
        <v>45</v>
      </c>
      <c r="D12" s="6">
        <v>5</v>
      </c>
      <c r="E12" s="6">
        <v>3</v>
      </c>
      <c r="F12" s="6">
        <v>9</v>
      </c>
      <c r="G12" s="6">
        <f t="shared" si="0"/>
        <v>17</v>
      </c>
      <c r="H12" s="9">
        <f t="shared" si="1"/>
        <v>130.76923076923077</v>
      </c>
      <c r="I12" s="6">
        <v>54</v>
      </c>
      <c r="J12" s="9">
        <f t="shared" si="2"/>
        <v>93.10344827586206</v>
      </c>
      <c r="K12" s="9">
        <f t="shared" si="3"/>
        <v>223.87267904509284</v>
      </c>
      <c r="L12" s="30">
        <v>2</v>
      </c>
    </row>
    <row r="13" spans="1:12" ht="19.5" customHeight="1">
      <c r="A13" s="1">
        <v>3</v>
      </c>
      <c r="B13" s="1" t="s">
        <v>18</v>
      </c>
      <c r="C13" s="1" t="s">
        <v>83</v>
      </c>
      <c r="D13" s="12">
        <v>10</v>
      </c>
      <c r="E13" s="12">
        <v>3</v>
      </c>
      <c r="F13" s="12">
        <v>2</v>
      </c>
      <c r="G13" s="6">
        <f t="shared" si="0"/>
        <v>15</v>
      </c>
      <c r="H13" s="9">
        <f t="shared" si="1"/>
        <v>115.38461538461539</v>
      </c>
      <c r="I13" s="6">
        <v>58</v>
      </c>
      <c r="J13" s="9">
        <f t="shared" si="2"/>
        <v>100</v>
      </c>
      <c r="K13" s="9">
        <f t="shared" si="3"/>
        <v>215.3846153846154</v>
      </c>
      <c r="L13" s="30">
        <v>3</v>
      </c>
    </row>
    <row r="14" spans="1:12" ht="19.5" customHeight="1">
      <c r="A14" s="1">
        <v>4</v>
      </c>
      <c r="B14" s="1" t="s">
        <v>18</v>
      </c>
      <c r="C14" s="1" t="s">
        <v>82</v>
      </c>
      <c r="D14" s="6">
        <v>5</v>
      </c>
      <c r="E14" s="6">
        <v>6</v>
      </c>
      <c r="F14" s="6">
        <v>10</v>
      </c>
      <c r="G14" s="6">
        <f t="shared" si="0"/>
        <v>21</v>
      </c>
      <c r="H14" s="9">
        <f t="shared" si="1"/>
        <v>161.53846153846155</v>
      </c>
      <c r="I14" s="6">
        <v>30</v>
      </c>
      <c r="J14" s="9">
        <f t="shared" si="2"/>
        <v>51.724137931034484</v>
      </c>
      <c r="K14" s="9">
        <f t="shared" si="3"/>
        <v>213.26259946949602</v>
      </c>
      <c r="L14" s="69">
        <v>4</v>
      </c>
    </row>
    <row r="15" spans="1:12" ht="19.5" customHeight="1">
      <c r="A15" s="1">
        <v>5</v>
      </c>
      <c r="B15" s="1" t="s">
        <v>17</v>
      </c>
      <c r="C15" s="1" t="s">
        <v>184</v>
      </c>
      <c r="D15" s="6">
        <v>7</v>
      </c>
      <c r="E15" s="6">
        <v>3</v>
      </c>
      <c r="F15" s="6">
        <v>4</v>
      </c>
      <c r="G15" s="6">
        <f t="shared" si="0"/>
        <v>14</v>
      </c>
      <c r="H15" s="9">
        <f t="shared" si="1"/>
        <v>107.6923076923077</v>
      </c>
      <c r="I15" s="6">
        <v>43</v>
      </c>
      <c r="J15" s="9">
        <f t="shared" si="2"/>
        <v>74.13793103448276</v>
      </c>
      <c r="K15" s="9">
        <f t="shared" si="3"/>
        <v>181.83023872679047</v>
      </c>
      <c r="L15" s="69">
        <v>5</v>
      </c>
    </row>
    <row r="16" spans="1:12" ht="19.5" customHeight="1">
      <c r="A16" s="1">
        <v>6</v>
      </c>
      <c r="B16" s="1" t="s">
        <v>18</v>
      </c>
      <c r="C16" s="1" t="s">
        <v>178</v>
      </c>
      <c r="D16" s="6">
        <v>0</v>
      </c>
      <c r="E16" s="6">
        <v>9</v>
      </c>
      <c r="F16" s="6">
        <v>4</v>
      </c>
      <c r="G16" s="6">
        <f t="shared" si="0"/>
        <v>13</v>
      </c>
      <c r="H16" s="9">
        <f t="shared" si="1"/>
        <v>100</v>
      </c>
      <c r="I16" s="6">
        <v>46</v>
      </c>
      <c r="J16" s="9">
        <f t="shared" si="2"/>
        <v>79.3103448275862</v>
      </c>
      <c r="K16" s="9">
        <f t="shared" si="3"/>
        <v>179.31034482758622</v>
      </c>
      <c r="L16" s="69">
        <v>6</v>
      </c>
    </row>
    <row r="17" spans="1:12" ht="19.5" customHeight="1">
      <c r="A17" s="1">
        <v>7</v>
      </c>
      <c r="B17" s="1" t="s">
        <v>41</v>
      </c>
      <c r="C17" s="1" t="s">
        <v>108</v>
      </c>
      <c r="D17" s="6">
        <v>1</v>
      </c>
      <c r="E17" s="6">
        <v>4</v>
      </c>
      <c r="F17" s="6">
        <v>11</v>
      </c>
      <c r="G17" s="6">
        <f t="shared" si="0"/>
        <v>16</v>
      </c>
      <c r="H17" s="9">
        <f t="shared" si="1"/>
        <v>123.07692307692308</v>
      </c>
      <c r="I17" s="6">
        <v>26</v>
      </c>
      <c r="J17" s="9">
        <f t="shared" si="2"/>
        <v>44.827586206896555</v>
      </c>
      <c r="K17" s="9">
        <f t="shared" si="3"/>
        <v>167.90450928381964</v>
      </c>
      <c r="L17" s="69">
        <v>7</v>
      </c>
    </row>
    <row r="18" spans="1:12" ht="19.5" customHeight="1">
      <c r="A18" s="1">
        <v>8</v>
      </c>
      <c r="B18" s="1" t="s">
        <v>18</v>
      </c>
      <c r="C18" s="1" t="s">
        <v>179</v>
      </c>
      <c r="D18" s="6">
        <v>8</v>
      </c>
      <c r="E18" s="6">
        <v>0</v>
      </c>
      <c r="F18" s="6">
        <v>0</v>
      </c>
      <c r="G18" s="6">
        <f t="shared" si="0"/>
        <v>8</v>
      </c>
      <c r="H18" s="9">
        <f t="shared" si="1"/>
        <v>61.53846153846154</v>
      </c>
      <c r="I18" s="6">
        <v>41</v>
      </c>
      <c r="J18" s="9">
        <f t="shared" si="2"/>
        <v>70.6896551724138</v>
      </c>
      <c r="K18" s="9">
        <f t="shared" si="3"/>
        <v>132.22811671087533</v>
      </c>
      <c r="L18" s="69">
        <v>8</v>
      </c>
    </row>
    <row r="19" spans="1:12" ht="19.5" customHeight="1">
      <c r="A19" s="1">
        <v>9</v>
      </c>
      <c r="B19" s="1" t="s">
        <v>16</v>
      </c>
      <c r="C19" s="1" t="s">
        <v>46</v>
      </c>
      <c r="D19" s="6">
        <v>3</v>
      </c>
      <c r="E19" s="6">
        <v>6</v>
      </c>
      <c r="F19" s="6">
        <v>5</v>
      </c>
      <c r="G19" s="6">
        <f t="shared" si="0"/>
        <v>14</v>
      </c>
      <c r="H19" s="9">
        <f t="shared" si="1"/>
        <v>107.6923076923077</v>
      </c>
      <c r="I19" s="6">
        <v>12</v>
      </c>
      <c r="J19" s="9">
        <f t="shared" si="2"/>
        <v>20.689655172413794</v>
      </c>
      <c r="K19" s="9">
        <f t="shared" si="3"/>
        <v>128.3819628647215</v>
      </c>
      <c r="L19" s="69">
        <v>9</v>
      </c>
    </row>
    <row r="20" spans="1:12" ht="19.5" customHeight="1">
      <c r="A20" s="1">
        <v>10</v>
      </c>
      <c r="B20" s="1" t="s">
        <v>19</v>
      </c>
      <c r="C20" s="1" t="s">
        <v>48</v>
      </c>
      <c r="D20" s="6">
        <v>2</v>
      </c>
      <c r="E20" s="6">
        <v>2</v>
      </c>
      <c r="F20" s="6">
        <v>4</v>
      </c>
      <c r="G20" s="6">
        <f t="shared" si="0"/>
        <v>8</v>
      </c>
      <c r="H20" s="9">
        <f t="shared" si="1"/>
        <v>61.53846153846154</v>
      </c>
      <c r="I20" s="12">
        <v>35</v>
      </c>
      <c r="J20" s="9">
        <f t="shared" si="2"/>
        <v>60.3448275862069</v>
      </c>
      <c r="K20" s="9">
        <f t="shared" si="3"/>
        <v>121.88328912466844</v>
      </c>
      <c r="L20" s="69">
        <v>10</v>
      </c>
    </row>
    <row r="22" spans="1:11" ht="15.75">
      <c r="A22" s="4"/>
      <c r="B22" s="4"/>
      <c r="C22" s="5"/>
      <c r="D22" s="5"/>
      <c r="E22" s="5"/>
      <c r="F22" s="5"/>
      <c r="G22" s="5"/>
      <c r="H22" s="5"/>
      <c r="I22" s="5"/>
      <c r="J22" s="5"/>
      <c r="K22" s="4"/>
    </row>
    <row r="25" spans="3:10" ht="15.75">
      <c r="C25" s="10" t="s">
        <v>20</v>
      </c>
      <c r="D25" s="14"/>
      <c r="E25" s="14"/>
      <c r="F25" s="14"/>
      <c r="G25" s="14"/>
      <c r="H25" s="14"/>
      <c r="I25" s="14"/>
      <c r="J25" s="14" t="s">
        <v>86</v>
      </c>
    </row>
    <row r="26" spans="3:10" ht="15.75">
      <c r="C26" s="14"/>
      <c r="D26" s="14"/>
      <c r="E26" s="14"/>
      <c r="F26" s="14"/>
      <c r="G26" s="14"/>
      <c r="H26" s="14"/>
      <c r="I26" s="14"/>
      <c r="J26" s="14"/>
    </row>
    <row r="27" spans="3:10" ht="15.75">
      <c r="C27" s="14"/>
      <c r="D27" s="14"/>
      <c r="E27" s="14"/>
      <c r="F27" s="14"/>
      <c r="G27" s="14"/>
      <c r="H27" s="14"/>
      <c r="I27" s="14"/>
      <c r="J27" s="14"/>
    </row>
    <row r="28" spans="3:10" ht="15.75">
      <c r="C28" s="14" t="s">
        <v>7</v>
      </c>
      <c r="D28" s="14"/>
      <c r="E28" s="14"/>
      <c r="F28" s="14"/>
      <c r="G28" s="14"/>
      <c r="H28" s="14"/>
      <c r="I28" s="14"/>
      <c r="J28" s="14" t="s">
        <v>8</v>
      </c>
    </row>
  </sheetData>
  <sheetProtection/>
  <mergeCells count="9">
    <mergeCell ref="A5:K5"/>
    <mergeCell ref="L9:L10"/>
    <mergeCell ref="B3:J3"/>
    <mergeCell ref="B2:J2"/>
    <mergeCell ref="D9:J9"/>
    <mergeCell ref="A9:A10"/>
    <mergeCell ref="C9:C10"/>
    <mergeCell ref="K9:K10"/>
    <mergeCell ref="B9:B10"/>
  </mergeCells>
  <printOptions/>
  <pageMargins left="0.83" right="0.54" top="0.71" bottom="0.47" header="0.5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9.140625" defaultRowHeight="12.75"/>
  <cols>
    <col min="1" max="1" width="4.140625" style="45" customWidth="1"/>
    <col min="2" max="2" width="20.421875" style="45" customWidth="1"/>
    <col min="3" max="3" width="23.421875" style="45" customWidth="1"/>
    <col min="4" max="4" width="8.57421875" style="45" customWidth="1"/>
    <col min="5" max="5" width="9.140625" style="45" customWidth="1"/>
    <col min="6" max="6" width="9.57421875" style="45" customWidth="1"/>
    <col min="7" max="7" width="8.421875" style="45" customWidth="1"/>
    <col min="8" max="8" width="8.28125" style="45" bestFit="1" customWidth="1"/>
    <col min="9" max="9" width="8.28125" style="45" customWidth="1"/>
    <col min="10" max="10" width="7.421875" style="45" customWidth="1"/>
    <col min="11" max="11" width="7.57421875" style="45" bestFit="1" customWidth="1"/>
    <col min="12" max="12" width="8.57421875" style="45" customWidth="1"/>
    <col min="13" max="13" width="8.421875" style="45" customWidth="1"/>
    <col min="14" max="14" width="7.00390625" style="45" customWidth="1"/>
    <col min="15" max="15" width="7.57421875" style="45" bestFit="1" customWidth="1"/>
    <col min="16" max="16" width="8.00390625" style="45" bestFit="1" customWidth="1"/>
    <col min="17" max="17" width="8.140625" style="45" customWidth="1"/>
    <col min="18" max="18" width="7.140625" style="45" bestFit="1" customWidth="1"/>
    <col min="19" max="19" width="7.57421875" style="45" bestFit="1" customWidth="1"/>
    <col min="20" max="20" width="8.00390625" style="45" bestFit="1" customWidth="1"/>
    <col min="21" max="21" width="8.140625" style="45" customWidth="1"/>
    <col min="22" max="22" width="7.28125" style="45" bestFit="1" customWidth="1"/>
    <col min="23" max="23" width="7.57421875" style="45" bestFit="1" customWidth="1"/>
    <col min="24" max="24" width="8.00390625" style="45" bestFit="1" customWidth="1"/>
    <col min="25" max="25" width="8.57421875" style="45" bestFit="1" customWidth="1"/>
    <col min="26" max="26" width="7.140625" style="45" bestFit="1" customWidth="1"/>
    <col min="27" max="27" width="7.57421875" style="45" customWidth="1"/>
    <col min="28" max="28" width="7.140625" style="45" bestFit="1" customWidth="1"/>
    <col min="29" max="29" width="7.57421875" style="45" bestFit="1" customWidth="1"/>
    <col min="30" max="30" width="8.00390625" style="45" bestFit="1" customWidth="1"/>
    <col min="31" max="31" width="8.57421875" style="45" bestFit="1" customWidth="1"/>
    <col min="32" max="32" width="8.140625" style="45" bestFit="1" customWidth="1"/>
    <col min="33" max="33" width="8.57421875" style="45" bestFit="1" customWidth="1"/>
    <col min="34" max="34" width="7.28125" style="45" bestFit="1" customWidth="1"/>
    <col min="35" max="35" width="7.28125" style="45" customWidth="1"/>
    <col min="36" max="36" width="10.140625" style="45" customWidth="1"/>
    <col min="37" max="37" width="10.421875" style="45" customWidth="1"/>
    <col min="38" max="38" width="9.28125" style="45" customWidth="1"/>
    <col min="39" max="16384" width="9.140625" style="45" customWidth="1"/>
  </cols>
  <sheetData>
    <row r="1" spans="2:18" ht="20.25">
      <c r="B1" s="120" t="s">
        <v>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2:18" ht="20.25">
      <c r="B2" s="120" t="s">
        <v>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2:18" ht="2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ht="20.25">
      <c r="B4" s="120" t="s">
        <v>201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2:9" ht="14.25">
      <c r="B5" s="8"/>
      <c r="C5" s="8"/>
      <c r="D5" s="8"/>
      <c r="E5" s="8"/>
      <c r="F5" s="8"/>
      <c r="G5" s="8"/>
      <c r="H5" s="8"/>
      <c r="I5" s="8"/>
    </row>
    <row r="6" spans="8:9" ht="25.5">
      <c r="H6" s="41" t="s">
        <v>52</v>
      </c>
      <c r="I6" s="3"/>
    </row>
    <row r="7" spans="8:23" ht="15.75">
      <c r="H7" s="3"/>
      <c r="I7" s="3"/>
      <c r="W7" s="3"/>
    </row>
    <row r="8" spans="2:23" ht="18.75">
      <c r="B8" s="42" t="s">
        <v>26</v>
      </c>
      <c r="C8" s="47"/>
      <c r="D8" s="42"/>
      <c r="E8" s="47"/>
      <c r="K8" s="14" t="s">
        <v>66</v>
      </c>
      <c r="W8" s="47" t="s">
        <v>13</v>
      </c>
    </row>
    <row r="9" spans="1:38" ht="34.5" customHeight="1">
      <c r="A9" s="110" t="s">
        <v>0</v>
      </c>
      <c r="B9" s="110" t="s">
        <v>14</v>
      </c>
      <c r="C9" s="110" t="s">
        <v>1</v>
      </c>
      <c r="D9" s="110" t="s">
        <v>4</v>
      </c>
      <c r="E9" s="110" t="s">
        <v>2</v>
      </c>
      <c r="F9" s="110" t="s">
        <v>67</v>
      </c>
      <c r="G9" s="134" t="s">
        <v>25</v>
      </c>
      <c r="H9" s="110" t="s">
        <v>22</v>
      </c>
      <c r="I9" s="126" t="s">
        <v>38</v>
      </c>
      <c r="J9" s="127"/>
      <c r="K9" s="126" t="s">
        <v>192</v>
      </c>
      <c r="L9" s="133"/>
      <c r="M9" s="133"/>
      <c r="N9" s="127"/>
      <c r="O9" s="128" t="s">
        <v>90</v>
      </c>
      <c r="P9" s="129"/>
      <c r="Q9" s="129"/>
      <c r="R9" s="130"/>
      <c r="S9" s="128" t="s">
        <v>91</v>
      </c>
      <c r="T9" s="129"/>
      <c r="U9" s="129"/>
      <c r="V9" s="130"/>
      <c r="W9" s="128" t="s">
        <v>92</v>
      </c>
      <c r="X9" s="129"/>
      <c r="Y9" s="129"/>
      <c r="Z9" s="130"/>
      <c r="AA9" s="131" t="s">
        <v>93</v>
      </c>
      <c r="AB9" s="132"/>
      <c r="AC9" s="128" t="s">
        <v>94</v>
      </c>
      <c r="AD9" s="129"/>
      <c r="AE9" s="129"/>
      <c r="AF9" s="129"/>
      <c r="AG9" s="123" t="s">
        <v>88</v>
      </c>
      <c r="AH9" s="124" t="s">
        <v>30</v>
      </c>
      <c r="AI9" s="124" t="s">
        <v>31</v>
      </c>
      <c r="AJ9" s="123" t="s">
        <v>95</v>
      </c>
      <c r="AK9" s="123" t="s">
        <v>89</v>
      </c>
      <c r="AL9" s="51"/>
    </row>
    <row r="10" spans="1:38" ht="27.75" customHeight="1">
      <c r="A10" s="111"/>
      <c r="B10" s="111"/>
      <c r="C10" s="111"/>
      <c r="D10" s="111"/>
      <c r="E10" s="111"/>
      <c r="F10" s="111"/>
      <c r="G10" s="135"/>
      <c r="H10" s="111"/>
      <c r="I10" s="24" t="s">
        <v>27</v>
      </c>
      <c r="J10" s="78" t="s">
        <v>3</v>
      </c>
      <c r="K10" s="79" t="s">
        <v>27</v>
      </c>
      <c r="L10" s="79" t="s">
        <v>28</v>
      </c>
      <c r="M10" s="80" t="s">
        <v>29</v>
      </c>
      <c r="N10" s="78" t="s">
        <v>3</v>
      </c>
      <c r="O10" s="79" t="s">
        <v>27</v>
      </c>
      <c r="P10" s="79" t="s">
        <v>28</v>
      </c>
      <c r="Q10" s="80" t="s">
        <v>29</v>
      </c>
      <c r="R10" s="78" t="s">
        <v>3</v>
      </c>
      <c r="S10" s="79" t="s">
        <v>27</v>
      </c>
      <c r="T10" s="79" t="s">
        <v>28</v>
      </c>
      <c r="U10" s="80" t="s">
        <v>29</v>
      </c>
      <c r="V10" s="78" t="s">
        <v>3</v>
      </c>
      <c r="W10" s="79" t="s">
        <v>27</v>
      </c>
      <c r="X10" s="79" t="s">
        <v>28</v>
      </c>
      <c r="Y10" s="80" t="s">
        <v>29</v>
      </c>
      <c r="Z10" s="78" t="s">
        <v>3</v>
      </c>
      <c r="AA10" s="79" t="s">
        <v>28</v>
      </c>
      <c r="AB10" s="78" t="s">
        <v>3</v>
      </c>
      <c r="AC10" s="79" t="s">
        <v>27</v>
      </c>
      <c r="AD10" s="79" t="s">
        <v>28</v>
      </c>
      <c r="AE10" s="80" t="s">
        <v>29</v>
      </c>
      <c r="AF10" s="48" t="s">
        <v>3</v>
      </c>
      <c r="AG10" s="123"/>
      <c r="AH10" s="125"/>
      <c r="AI10" s="125"/>
      <c r="AJ10" s="123"/>
      <c r="AK10" s="123"/>
      <c r="AL10" s="51"/>
    </row>
    <row r="11" spans="1:38" ht="18.75">
      <c r="A11" s="1">
        <v>1</v>
      </c>
      <c r="B11" s="1" t="s">
        <v>41</v>
      </c>
      <c r="C11" s="1" t="s">
        <v>45</v>
      </c>
      <c r="D11" s="44">
        <v>0.4513888888888889</v>
      </c>
      <c r="E11" s="44">
        <v>0.6118865740740741</v>
      </c>
      <c r="F11" s="28">
        <v>0.037083333333333336</v>
      </c>
      <c r="G11" s="28">
        <f>E11-D11-F11-I11</f>
        <v>0.10952546296296298</v>
      </c>
      <c r="H11" s="37">
        <f aca="true" t="shared" si="0" ref="H11:H20">550*(1.2*G$20-G11)/(1.2*G$20-G$11)</f>
        <v>550</v>
      </c>
      <c r="I11" s="28">
        <v>0.013888888888888888</v>
      </c>
      <c r="J11" s="37">
        <v>300</v>
      </c>
      <c r="K11" s="28">
        <v>0.012534722222222223</v>
      </c>
      <c r="L11" s="28">
        <v>0.00034722222222222224</v>
      </c>
      <c r="M11" s="65">
        <f>K11+L11</f>
        <v>0.012881944444444446</v>
      </c>
      <c r="N11" s="37">
        <f aca="true" t="shared" si="1" ref="N11:N20">250*(1.2*M$19-M11)/(1.2*M$19-M$11)</f>
        <v>249.99999999999997</v>
      </c>
      <c r="O11" s="28">
        <v>0.007638888888888889</v>
      </c>
      <c r="P11" s="28">
        <v>0</v>
      </c>
      <c r="Q11" s="66">
        <f>O11+P11</f>
        <v>0.007638888888888889</v>
      </c>
      <c r="R11" s="37">
        <f aca="true" t="shared" si="2" ref="R11:R20">150*(1.2*Q$16-Q11)/(1.2*Q$16-Q$11)</f>
        <v>150</v>
      </c>
      <c r="S11" s="28">
        <v>0.004814814814814815</v>
      </c>
      <c r="T11" s="28">
        <v>0</v>
      </c>
      <c r="U11" s="66">
        <f>S11+T11</f>
        <v>0.004814814814814815</v>
      </c>
      <c r="V11" s="37">
        <f aca="true" t="shared" si="3" ref="V11:V20">250*(1.2*U$20-U11)/(1.2*U$20-U$11)</f>
        <v>250</v>
      </c>
      <c r="W11" s="28">
        <v>0.03266203703703704</v>
      </c>
      <c r="X11" s="28">
        <v>0.013888888888888888</v>
      </c>
      <c r="Y11" s="66">
        <f>W11+X11</f>
        <v>0.046550925925925926</v>
      </c>
      <c r="Z11" s="37">
        <f aca="true" t="shared" si="4" ref="Z11:Z20">300*(1.2*Y$19-Y11)/(1.2*Y$19-Y$12)</f>
        <v>260.79155672823225</v>
      </c>
      <c r="AA11" s="67">
        <v>0</v>
      </c>
      <c r="AB11" s="37">
        <v>150</v>
      </c>
      <c r="AC11" s="28">
        <v>0.015972222222222224</v>
      </c>
      <c r="AD11" s="28">
        <v>0</v>
      </c>
      <c r="AE11" s="66">
        <f>AC11+AD11</f>
        <v>0.015972222222222224</v>
      </c>
      <c r="AF11" s="37">
        <f aca="true" t="shared" si="5" ref="AF11:AF20">150*(1.2*AE$20-AE11)/(1.2*AE$20-AE$11)</f>
        <v>150</v>
      </c>
      <c r="AG11" s="56">
        <f>AD11+AA11+X11+T11+P11+L11</f>
        <v>0.01423611111111111</v>
      </c>
      <c r="AH11" s="55">
        <f aca="true" t="shared" si="6" ref="AH11:AH20">G11+L11+P11+T11+X11+AD11</f>
        <v>0.1237615740740741</v>
      </c>
      <c r="AI11" s="63">
        <v>1</v>
      </c>
      <c r="AJ11" s="81">
        <f>AH11*100/AH$11</f>
        <v>100</v>
      </c>
      <c r="AK11" s="64">
        <f aca="true" t="shared" si="7" ref="AK11:AK20">H11+J11+N11+R11+V11+Z11+AB11+AF11</f>
        <v>2060.7915567282325</v>
      </c>
      <c r="AL11" s="57"/>
    </row>
    <row r="12" spans="1:38" ht="18.75">
      <c r="A12" s="1">
        <v>2</v>
      </c>
      <c r="B12" s="1" t="s">
        <v>17</v>
      </c>
      <c r="C12" s="1" t="s">
        <v>184</v>
      </c>
      <c r="D12" s="44">
        <v>0.38055555555555554</v>
      </c>
      <c r="E12" s="44">
        <v>0.5259490740740741</v>
      </c>
      <c r="F12" s="28">
        <v>0.003472222222222222</v>
      </c>
      <c r="G12" s="28">
        <f aca="true" t="shared" si="8" ref="G12:G20">E12-D12-F12-I12</f>
        <v>0.127337962962963</v>
      </c>
      <c r="H12" s="37">
        <f t="shared" si="0"/>
        <v>510.3925880866594</v>
      </c>
      <c r="I12" s="43">
        <v>0.014583333333333332</v>
      </c>
      <c r="J12" s="37">
        <v>300</v>
      </c>
      <c r="K12" s="28">
        <v>0.0134375</v>
      </c>
      <c r="L12" s="28">
        <v>0.005208333333333333</v>
      </c>
      <c r="M12" s="65">
        <f aca="true" t="shared" si="9" ref="M12:M20">K12+L12</f>
        <v>0.018645833333333334</v>
      </c>
      <c r="N12" s="37">
        <f t="shared" si="1"/>
        <v>227.7718264595608</v>
      </c>
      <c r="O12" s="28">
        <v>0.013194444444444444</v>
      </c>
      <c r="P12" s="28">
        <v>0</v>
      </c>
      <c r="Q12" s="66">
        <f aca="true" t="shared" si="10" ref="Q12:Q20">O12+P12</f>
        <v>0.013194444444444444</v>
      </c>
      <c r="R12" s="37">
        <f t="shared" si="2"/>
        <v>126.09561752988046</v>
      </c>
      <c r="S12" s="28">
        <v>0.009537037037037037</v>
      </c>
      <c r="T12" s="28">
        <v>0</v>
      </c>
      <c r="U12" s="66">
        <f aca="true" t="shared" si="11" ref="U12:U20">S12+T12</f>
        <v>0.009537037037037037</v>
      </c>
      <c r="V12" s="37">
        <f t="shared" si="3"/>
        <v>229.01925292084908</v>
      </c>
      <c r="W12" s="28">
        <v>0.034131944444444444</v>
      </c>
      <c r="X12" s="28">
        <v>0.0038194444444444443</v>
      </c>
      <c r="Y12" s="66">
        <f aca="true" t="shared" si="12" ref="Y12:Y20">W12+X12</f>
        <v>0.03795138888888889</v>
      </c>
      <c r="Z12" s="37">
        <f t="shared" si="4"/>
        <v>300</v>
      </c>
      <c r="AA12" s="67">
        <v>0</v>
      </c>
      <c r="AB12" s="37">
        <v>150</v>
      </c>
      <c r="AC12" s="28">
        <v>0.019444444444444445</v>
      </c>
      <c r="AD12" s="28">
        <v>0</v>
      </c>
      <c r="AE12" s="66">
        <f aca="true" t="shared" si="13" ref="AE12:AE20">AC12+AD12</f>
        <v>0.019444444444444445</v>
      </c>
      <c r="AF12" s="37">
        <f t="shared" si="5"/>
        <v>133.48017621145377</v>
      </c>
      <c r="AG12" s="56">
        <f aca="true" t="shared" si="14" ref="AG12:AG20">AD12+AA12+X12+T12+P12+L12</f>
        <v>0.009027777777777777</v>
      </c>
      <c r="AH12" s="55">
        <f t="shared" si="6"/>
        <v>0.1363657407407408</v>
      </c>
      <c r="AI12" s="63">
        <v>2</v>
      </c>
      <c r="AJ12" s="81">
        <f aca="true" t="shared" si="15" ref="AJ12:AJ20">AH12*100/AH$11</f>
        <v>110.18423267558217</v>
      </c>
      <c r="AK12" s="64">
        <f t="shared" si="7"/>
        <v>1976.7594612084033</v>
      </c>
      <c r="AL12" s="57"/>
    </row>
    <row r="13" spans="1:38" ht="18.75">
      <c r="A13" s="1">
        <v>4</v>
      </c>
      <c r="B13" s="1" t="s">
        <v>18</v>
      </c>
      <c r="C13" s="1" t="s">
        <v>47</v>
      </c>
      <c r="D13" s="44">
        <v>0.46875</v>
      </c>
      <c r="E13" s="44">
        <v>0.7307060185185185</v>
      </c>
      <c r="F13" s="28">
        <v>0.08324074074074074</v>
      </c>
      <c r="G13" s="28">
        <f>E13-D13-F13-I13</f>
        <v>0.16690972222222217</v>
      </c>
      <c r="H13" s="37">
        <f t="shared" si="0"/>
        <v>422.4018529783352</v>
      </c>
      <c r="I13" s="28">
        <v>0.011805555555555555</v>
      </c>
      <c r="J13" s="37">
        <v>300</v>
      </c>
      <c r="K13" s="28">
        <v>0.02130787037037037</v>
      </c>
      <c r="L13" s="28">
        <v>0.0038194444444444443</v>
      </c>
      <c r="M13" s="65">
        <f>K13+L13</f>
        <v>0.025127314814814814</v>
      </c>
      <c r="N13" s="37">
        <f t="shared" si="1"/>
        <v>202.77628994822356</v>
      </c>
      <c r="O13" s="28">
        <v>0.014583333333333332</v>
      </c>
      <c r="P13" s="28">
        <v>0</v>
      </c>
      <c r="Q13" s="66">
        <f>O13+P13</f>
        <v>0.014583333333333332</v>
      </c>
      <c r="R13" s="37">
        <f t="shared" si="2"/>
        <v>120.1195219123506</v>
      </c>
      <c r="S13" s="28">
        <v>0.019224537037037037</v>
      </c>
      <c r="T13" s="28">
        <v>0</v>
      </c>
      <c r="U13" s="66">
        <f>S13+T13</f>
        <v>0.019224537037037037</v>
      </c>
      <c r="V13" s="37">
        <f t="shared" si="3"/>
        <v>185.9778673687675</v>
      </c>
      <c r="W13" s="28">
        <v>0.045</v>
      </c>
      <c r="X13" s="28">
        <v>0.00034722222222222224</v>
      </c>
      <c r="Y13" s="66">
        <f>W13+X13</f>
        <v>0.04534722222222222</v>
      </c>
      <c r="Z13" s="37">
        <f t="shared" si="4"/>
        <v>266.27968337730874</v>
      </c>
      <c r="AA13" s="67">
        <v>0</v>
      </c>
      <c r="AB13" s="37">
        <v>150</v>
      </c>
      <c r="AC13" s="28">
        <v>0.03194444444444445</v>
      </c>
      <c r="AD13" s="28">
        <v>0</v>
      </c>
      <c r="AE13" s="66">
        <f>AC13+AD13</f>
        <v>0.03194444444444445</v>
      </c>
      <c r="AF13" s="37">
        <f t="shared" si="5"/>
        <v>74.0088105726872</v>
      </c>
      <c r="AG13" s="56">
        <f>AD13+AA13+X13+T13+P13+L13</f>
        <v>0.004166666666666667</v>
      </c>
      <c r="AH13" s="55">
        <f>G13+L13+P13+T13+X13+AD13</f>
        <v>0.17107638888888882</v>
      </c>
      <c r="AI13" s="63">
        <v>3</v>
      </c>
      <c r="AJ13" s="81">
        <f>AH13*100/AH$11</f>
        <v>138.23061816141393</v>
      </c>
      <c r="AK13" s="64">
        <f>H13+J13+N13+R13+V13+Z13+AB13+AF13</f>
        <v>1721.5640261576727</v>
      </c>
      <c r="AL13" s="57"/>
    </row>
    <row r="14" spans="1:38" ht="18.75">
      <c r="A14" s="1">
        <v>3</v>
      </c>
      <c r="B14" s="1" t="s">
        <v>18</v>
      </c>
      <c r="C14" s="1" t="s">
        <v>51</v>
      </c>
      <c r="D14" s="44">
        <v>0.16666666666666666</v>
      </c>
      <c r="E14" s="44">
        <v>0.4870949074074074</v>
      </c>
      <c r="F14" s="28">
        <v>0.13289351851851852</v>
      </c>
      <c r="G14" s="28">
        <f>E14-D14-F14-I14</f>
        <v>0.1639236111111111</v>
      </c>
      <c r="H14" s="37">
        <f t="shared" si="0"/>
        <v>429.0416920125404</v>
      </c>
      <c r="I14" s="28">
        <v>0.02361111111111111</v>
      </c>
      <c r="J14" s="37">
        <v>300</v>
      </c>
      <c r="K14" s="28">
        <v>0.01934027777777778</v>
      </c>
      <c r="L14" s="28">
        <v>0</v>
      </c>
      <c r="M14" s="65">
        <f>K14+L14</f>
        <v>0.01934027777777778</v>
      </c>
      <c r="N14" s="37">
        <f t="shared" si="1"/>
        <v>225.09373326191755</v>
      </c>
      <c r="O14" s="28">
        <v>0.01875</v>
      </c>
      <c r="P14" s="28">
        <v>0.006944444444444444</v>
      </c>
      <c r="Q14" s="66">
        <f>O14+P14</f>
        <v>0.025694444444444443</v>
      </c>
      <c r="R14" s="37">
        <f t="shared" si="2"/>
        <v>72.31075697211155</v>
      </c>
      <c r="S14" s="28">
        <v>0.02513888888888889</v>
      </c>
      <c r="T14" s="28">
        <v>0.003472222222222222</v>
      </c>
      <c r="U14" s="66">
        <f>S14+T14</f>
        <v>0.028611111111111115</v>
      </c>
      <c r="V14" s="37">
        <f t="shared" si="3"/>
        <v>144.27349020898467</v>
      </c>
      <c r="W14" s="28">
        <v>0.049305555555555554</v>
      </c>
      <c r="X14" s="28">
        <v>0.003472222222222222</v>
      </c>
      <c r="Y14" s="66">
        <f>W14+X14</f>
        <v>0.05277777777777778</v>
      </c>
      <c r="Z14" s="37">
        <f t="shared" si="4"/>
        <v>232.40105540897102</v>
      </c>
      <c r="AA14" s="67">
        <v>0</v>
      </c>
      <c r="AB14" s="37">
        <v>150</v>
      </c>
      <c r="AC14" s="28">
        <v>0.02152777777777778</v>
      </c>
      <c r="AD14" s="28">
        <v>0</v>
      </c>
      <c r="AE14" s="66">
        <f>AC14+AD14</f>
        <v>0.02152777777777778</v>
      </c>
      <c r="AF14" s="37">
        <f t="shared" si="5"/>
        <v>123.56828193832598</v>
      </c>
      <c r="AG14" s="56">
        <f>AD14+AA14+X14+T14+P14+L14</f>
        <v>0.013888888888888888</v>
      </c>
      <c r="AH14" s="55">
        <f>G14+L14+P14+T14+X14+AD14</f>
        <v>0.17781249999999996</v>
      </c>
      <c r="AI14" s="81">
        <v>4</v>
      </c>
      <c r="AJ14" s="81">
        <f>AH14*100/AH$11</f>
        <v>143.67343121668375</v>
      </c>
      <c r="AK14" s="64">
        <f>H14+J14+N14+R14+V14+Z14+AB14+AF14</f>
        <v>1676.689009802851</v>
      </c>
      <c r="AL14" s="58"/>
    </row>
    <row r="15" spans="1:38" ht="18.75">
      <c r="A15" s="1">
        <v>6</v>
      </c>
      <c r="B15" s="1" t="s">
        <v>16</v>
      </c>
      <c r="C15" s="1" t="s">
        <v>46</v>
      </c>
      <c r="D15" s="44">
        <v>0.5104166666666666</v>
      </c>
      <c r="E15" s="44">
        <v>0.8068287037037036</v>
      </c>
      <c r="F15" s="28">
        <v>0.05625</v>
      </c>
      <c r="G15" s="28">
        <f>E15-D15-F15-I15</f>
        <v>0.22488425925925923</v>
      </c>
      <c r="H15" s="37">
        <f t="shared" si="0"/>
        <v>293.49117963595535</v>
      </c>
      <c r="I15" s="28">
        <v>0.015277777777777777</v>
      </c>
      <c r="J15" s="37">
        <v>300</v>
      </c>
      <c r="K15" s="28">
        <v>0.02665509259259259</v>
      </c>
      <c r="L15" s="28">
        <v>0.005208333333333333</v>
      </c>
      <c r="M15" s="65">
        <f>K15+L15</f>
        <v>0.03186342592592593</v>
      </c>
      <c r="N15" s="37">
        <f t="shared" si="1"/>
        <v>176.79878593108376</v>
      </c>
      <c r="O15" s="28">
        <v>0.015277777777777777</v>
      </c>
      <c r="P15" s="28">
        <v>0</v>
      </c>
      <c r="Q15" s="66">
        <f>O15+P15</f>
        <v>0.015277777777777777</v>
      </c>
      <c r="R15" s="37">
        <f t="shared" si="2"/>
        <v>117.13147410358563</v>
      </c>
      <c r="S15" s="28">
        <v>0.028993055555555553</v>
      </c>
      <c r="T15" s="28">
        <v>0</v>
      </c>
      <c r="U15" s="66">
        <f>S15+T15</f>
        <v>0.028993055555555553</v>
      </c>
      <c r="V15" s="37">
        <f t="shared" si="3"/>
        <v>142.57651801875923</v>
      </c>
      <c r="W15" s="28">
        <v>0.05703703703703703</v>
      </c>
      <c r="X15" s="28">
        <v>0</v>
      </c>
      <c r="Y15" s="66">
        <f>W15+X15</f>
        <v>0.05703703703703703</v>
      </c>
      <c r="Z15" s="37">
        <f t="shared" si="4"/>
        <v>212.98153034300796</v>
      </c>
      <c r="AA15" s="67">
        <v>0</v>
      </c>
      <c r="AB15" s="37">
        <v>150</v>
      </c>
      <c r="AC15" s="28">
        <v>0.03888888888888889</v>
      </c>
      <c r="AD15" s="28">
        <v>0</v>
      </c>
      <c r="AE15" s="66">
        <f>AC15+AD15</f>
        <v>0.03888888888888889</v>
      </c>
      <c r="AF15" s="37">
        <f t="shared" si="5"/>
        <v>40.969162995594694</v>
      </c>
      <c r="AG15" s="56">
        <f>AD15+AA15+X15+T15+P15+L15</f>
        <v>0.005208333333333333</v>
      </c>
      <c r="AH15" s="55">
        <f>G15+L15+P15+T15+X15+AD15</f>
        <v>0.23009259259259257</v>
      </c>
      <c r="AI15" s="81">
        <v>5</v>
      </c>
      <c r="AJ15" s="81">
        <f>AH15*100/AH$11</f>
        <v>185.91601982605437</v>
      </c>
      <c r="AK15" s="64">
        <f>H15+J15+N15+R15+V15+Z15+AB15+AF15</f>
        <v>1433.9486510279867</v>
      </c>
      <c r="AL15" s="58"/>
    </row>
    <row r="16" spans="1:38" ht="18.75">
      <c r="A16" s="1">
        <v>5</v>
      </c>
      <c r="B16" s="1" t="s">
        <v>24</v>
      </c>
      <c r="C16" s="1" t="s">
        <v>49</v>
      </c>
      <c r="D16" s="44">
        <v>0.041666666666666664</v>
      </c>
      <c r="E16" s="44">
        <v>0.2881828703703704</v>
      </c>
      <c r="F16" s="28">
        <v>0.03194444444444445</v>
      </c>
      <c r="G16" s="28">
        <f t="shared" si="8"/>
        <v>0.1992939814814815</v>
      </c>
      <c r="H16" s="37">
        <f t="shared" si="0"/>
        <v>350.3930560104815</v>
      </c>
      <c r="I16" s="28">
        <v>0.015277777777777777</v>
      </c>
      <c r="J16" s="37">
        <v>300</v>
      </c>
      <c r="K16" s="28">
        <v>0.026516203703703698</v>
      </c>
      <c r="L16" s="28">
        <v>0.017361111111111112</v>
      </c>
      <c r="M16" s="65">
        <f t="shared" si="9"/>
        <v>0.04387731481481481</v>
      </c>
      <c r="N16" s="37">
        <f t="shared" si="1"/>
        <v>130.46777361185505</v>
      </c>
      <c r="O16" s="67">
        <v>0.02152777777777778</v>
      </c>
      <c r="P16" s="28">
        <v>0.013888888888888888</v>
      </c>
      <c r="Q16" s="66">
        <f t="shared" si="10"/>
        <v>0.035416666666666666</v>
      </c>
      <c r="R16" s="37">
        <f t="shared" si="2"/>
        <v>30.478087649402383</v>
      </c>
      <c r="S16" s="28">
        <v>0.025752314814814815</v>
      </c>
      <c r="T16" s="28">
        <v>0</v>
      </c>
      <c r="U16" s="66">
        <f t="shared" si="11"/>
        <v>0.025752314814814815</v>
      </c>
      <c r="V16" s="37">
        <f t="shared" si="3"/>
        <v>156.97506993582357</v>
      </c>
      <c r="W16" s="28">
        <v>0.04652777777777778</v>
      </c>
      <c r="X16" s="28">
        <v>0.00034722222222222224</v>
      </c>
      <c r="Y16" s="66">
        <f t="shared" si="12"/>
        <v>0.046875</v>
      </c>
      <c r="Z16" s="37">
        <f t="shared" si="4"/>
        <v>259.3139841688655</v>
      </c>
      <c r="AA16" s="67">
        <v>0</v>
      </c>
      <c r="AB16" s="37">
        <v>150</v>
      </c>
      <c r="AC16" s="28">
        <v>0.01875</v>
      </c>
      <c r="AD16" s="28">
        <v>0</v>
      </c>
      <c r="AE16" s="66">
        <f t="shared" si="13"/>
        <v>0.01875</v>
      </c>
      <c r="AF16" s="37">
        <f t="shared" si="5"/>
        <v>136.78414096916302</v>
      </c>
      <c r="AG16" s="56">
        <f t="shared" si="14"/>
        <v>0.03159722222222222</v>
      </c>
      <c r="AH16" s="55">
        <f t="shared" si="6"/>
        <v>0.23089120370370372</v>
      </c>
      <c r="AI16" s="81">
        <v>6</v>
      </c>
      <c r="AJ16" s="81">
        <f t="shared" si="15"/>
        <v>186.56130178621527</v>
      </c>
      <c r="AK16" s="64">
        <f t="shared" si="7"/>
        <v>1514.412112345591</v>
      </c>
      <c r="AL16" s="58"/>
    </row>
    <row r="17" spans="1:38" ht="18.75">
      <c r="A17" s="1">
        <v>7</v>
      </c>
      <c r="B17" s="1" t="s">
        <v>41</v>
      </c>
      <c r="C17" s="1" t="s">
        <v>108</v>
      </c>
      <c r="D17" s="44">
        <v>0.4201388888888889</v>
      </c>
      <c r="E17" s="44">
        <v>0.6886921296296297</v>
      </c>
      <c r="F17" s="28">
        <v>0.03353009259259259</v>
      </c>
      <c r="G17" s="28">
        <f t="shared" si="8"/>
        <v>0.22182870370370372</v>
      </c>
      <c r="H17" s="37">
        <f t="shared" si="0"/>
        <v>300.28543353142106</v>
      </c>
      <c r="I17" s="28">
        <v>0.013194444444444444</v>
      </c>
      <c r="J17" s="37">
        <v>300</v>
      </c>
      <c r="K17" s="28">
        <v>0.04168981481481482</v>
      </c>
      <c r="L17" s="28">
        <v>0.017708333333333333</v>
      </c>
      <c r="M17" s="65">
        <f t="shared" si="9"/>
        <v>0.05939814814814815</v>
      </c>
      <c r="N17" s="37">
        <f t="shared" si="1"/>
        <v>70.61239064452776</v>
      </c>
      <c r="O17" s="28">
        <v>0.016666666666666666</v>
      </c>
      <c r="P17" s="28">
        <v>0.006944444444444444</v>
      </c>
      <c r="Q17" s="66">
        <f t="shared" si="10"/>
        <v>0.02361111111111111</v>
      </c>
      <c r="R17" s="37">
        <f t="shared" si="2"/>
        <v>81.27490039840637</v>
      </c>
      <c r="S17" s="28">
        <v>0.019039351851851852</v>
      </c>
      <c r="T17" s="28">
        <v>0.00034722222222222224</v>
      </c>
      <c r="U17" s="66">
        <f t="shared" si="11"/>
        <v>0.019386574074074073</v>
      </c>
      <c r="V17" s="37">
        <f t="shared" si="3"/>
        <v>185.25793977291426</v>
      </c>
      <c r="W17" s="28">
        <v>0.059722222222222225</v>
      </c>
      <c r="X17" s="28">
        <v>0.008333333333333333</v>
      </c>
      <c r="Y17" s="66">
        <f t="shared" si="12"/>
        <v>0.06805555555555556</v>
      </c>
      <c r="Z17" s="37">
        <f t="shared" si="4"/>
        <v>162.74406332453822</v>
      </c>
      <c r="AA17" s="67">
        <v>0</v>
      </c>
      <c r="AB17" s="37">
        <v>150</v>
      </c>
      <c r="AC17" s="28">
        <v>0.02847222222222222</v>
      </c>
      <c r="AD17" s="28">
        <v>0</v>
      </c>
      <c r="AE17" s="66">
        <f t="shared" si="13"/>
        <v>0.02847222222222222</v>
      </c>
      <c r="AF17" s="37">
        <f t="shared" si="5"/>
        <v>90.52863436123349</v>
      </c>
      <c r="AG17" s="56">
        <f t="shared" si="14"/>
        <v>0.03333333333333333</v>
      </c>
      <c r="AH17" s="55">
        <f t="shared" si="6"/>
        <v>0.25516203703703705</v>
      </c>
      <c r="AI17" s="81">
        <v>7</v>
      </c>
      <c r="AJ17" s="81">
        <f t="shared" si="15"/>
        <v>206.17226222762554</v>
      </c>
      <c r="AK17" s="64">
        <f t="shared" si="7"/>
        <v>1340.7033620330412</v>
      </c>
      <c r="AL17" s="58"/>
    </row>
    <row r="18" spans="1:38" ht="18.75">
      <c r="A18" s="1">
        <v>8</v>
      </c>
      <c r="B18" s="1" t="s">
        <v>19</v>
      </c>
      <c r="C18" s="1" t="s">
        <v>48</v>
      </c>
      <c r="D18" s="44">
        <v>0</v>
      </c>
      <c r="E18" s="44">
        <v>0.24400462962962963</v>
      </c>
      <c r="F18" s="28">
        <v>0</v>
      </c>
      <c r="G18" s="28">
        <f t="shared" si="8"/>
        <v>0.23289351851851853</v>
      </c>
      <c r="H18" s="37">
        <f t="shared" si="0"/>
        <v>275.6819989705676</v>
      </c>
      <c r="I18" s="28">
        <v>0.011111111111111112</v>
      </c>
      <c r="J18" s="37">
        <v>300</v>
      </c>
      <c r="K18" s="28">
        <v>0.026828703703703702</v>
      </c>
      <c r="L18" s="28">
        <v>0.006944444444444444</v>
      </c>
      <c r="M18" s="65">
        <f t="shared" si="9"/>
        <v>0.03377314814814815</v>
      </c>
      <c r="N18" s="37">
        <f t="shared" si="1"/>
        <v>169.43402963756472</v>
      </c>
      <c r="O18" s="28">
        <v>0.022222222222222223</v>
      </c>
      <c r="P18" s="28">
        <v>0.006944444444444444</v>
      </c>
      <c r="Q18" s="66">
        <f t="shared" si="10"/>
        <v>0.029166666666666667</v>
      </c>
      <c r="R18" s="37">
        <f t="shared" si="2"/>
        <v>57.370517928286844</v>
      </c>
      <c r="S18" s="28">
        <v>0.026041666666666668</v>
      </c>
      <c r="T18" s="28">
        <v>0.010416666666666666</v>
      </c>
      <c r="U18" s="66">
        <f t="shared" si="11"/>
        <v>0.036458333333333336</v>
      </c>
      <c r="V18" s="37">
        <f t="shared" si="3"/>
        <v>109.40842520980745</v>
      </c>
      <c r="W18" s="28">
        <v>0.07152777777777779</v>
      </c>
      <c r="X18" s="28">
        <v>0.006944444444444444</v>
      </c>
      <c r="Y18" s="66">
        <f t="shared" si="12"/>
        <v>0.07847222222222223</v>
      </c>
      <c r="Z18" s="37">
        <f t="shared" si="4"/>
        <v>115.25065963060679</v>
      </c>
      <c r="AA18" s="67">
        <v>0</v>
      </c>
      <c r="AB18" s="37">
        <v>150</v>
      </c>
      <c r="AC18" s="28">
        <v>0.03819444444444444</v>
      </c>
      <c r="AD18" s="28">
        <v>0</v>
      </c>
      <c r="AE18" s="66">
        <f t="shared" si="13"/>
        <v>0.03819444444444444</v>
      </c>
      <c r="AF18" s="37">
        <f t="shared" si="5"/>
        <v>44.273127753303974</v>
      </c>
      <c r="AG18" s="56">
        <f t="shared" si="14"/>
        <v>0.03125</v>
      </c>
      <c r="AH18" s="55">
        <f t="shared" si="6"/>
        <v>0.2641435185185185</v>
      </c>
      <c r="AI18" s="81">
        <v>8</v>
      </c>
      <c r="AJ18" s="81">
        <f t="shared" si="15"/>
        <v>213.4293463013186</v>
      </c>
      <c r="AK18" s="64">
        <f t="shared" si="7"/>
        <v>1221.4187591301372</v>
      </c>
      <c r="AL18" s="58"/>
    </row>
    <row r="19" spans="1:38" ht="18.75">
      <c r="A19" s="1">
        <v>9</v>
      </c>
      <c r="B19" s="1" t="s">
        <v>18</v>
      </c>
      <c r="C19" s="1" t="s">
        <v>50</v>
      </c>
      <c r="D19" s="44">
        <v>0.08333333333333333</v>
      </c>
      <c r="E19" s="44">
        <v>0.3751157407407408</v>
      </c>
      <c r="F19" s="28">
        <v>0</v>
      </c>
      <c r="G19" s="28">
        <f t="shared" si="8"/>
        <v>0.2765046296296297</v>
      </c>
      <c r="H19" s="37">
        <f t="shared" si="0"/>
        <v>178.709466098919</v>
      </c>
      <c r="I19" s="28">
        <v>0.015277777777777777</v>
      </c>
      <c r="J19" s="37">
        <v>300</v>
      </c>
      <c r="K19" s="28">
        <v>0.05260416666666667</v>
      </c>
      <c r="L19" s="28">
        <v>0.012152777777777778</v>
      </c>
      <c r="M19" s="65">
        <f t="shared" si="9"/>
        <v>0.06475694444444445</v>
      </c>
      <c r="N19" s="37">
        <f t="shared" si="1"/>
        <v>49.94643813604713</v>
      </c>
      <c r="O19" s="28">
        <v>0.019444444444444445</v>
      </c>
      <c r="P19" s="28">
        <v>0</v>
      </c>
      <c r="Q19" s="66">
        <f t="shared" si="10"/>
        <v>0.019444444444444445</v>
      </c>
      <c r="R19" s="37">
        <f t="shared" si="2"/>
        <v>99.20318725099601</v>
      </c>
      <c r="S19" s="28">
        <v>0.033344907407407406</v>
      </c>
      <c r="T19" s="28">
        <v>0.005208333333333333</v>
      </c>
      <c r="U19" s="66">
        <f t="shared" si="11"/>
        <v>0.03855324074074074</v>
      </c>
      <c r="V19" s="37">
        <f t="shared" si="3"/>
        <v>100.10078986341944</v>
      </c>
      <c r="W19" s="28">
        <v>0.07916666666666666</v>
      </c>
      <c r="X19" s="28">
        <v>0.007291666666666666</v>
      </c>
      <c r="Y19" s="66">
        <f t="shared" si="12"/>
        <v>0.08645833333333333</v>
      </c>
      <c r="Z19" s="37">
        <f t="shared" si="4"/>
        <v>78.83905013192613</v>
      </c>
      <c r="AA19" s="67">
        <v>0</v>
      </c>
      <c r="AB19" s="37">
        <v>150</v>
      </c>
      <c r="AC19" s="28">
        <v>0.029861111111111113</v>
      </c>
      <c r="AD19" s="28">
        <v>0</v>
      </c>
      <c r="AE19" s="66">
        <f t="shared" si="13"/>
        <v>0.029861111111111113</v>
      </c>
      <c r="AF19" s="37">
        <f t="shared" si="5"/>
        <v>83.92070484581497</v>
      </c>
      <c r="AG19" s="56">
        <f t="shared" si="14"/>
        <v>0.024652777777777777</v>
      </c>
      <c r="AH19" s="55">
        <f t="shared" si="6"/>
        <v>0.30115740740740743</v>
      </c>
      <c r="AI19" s="81">
        <v>9</v>
      </c>
      <c r="AJ19" s="81">
        <f t="shared" si="15"/>
        <v>243.3367623679042</v>
      </c>
      <c r="AK19" s="64">
        <f t="shared" si="7"/>
        <v>1040.7196363271228</v>
      </c>
      <c r="AL19" s="58"/>
    </row>
    <row r="20" spans="1:38" ht="18.75">
      <c r="A20" s="1">
        <v>10</v>
      </c>
      <c r="B20" s="1" t="s">
        <v>18</v>
      </c>
      <c r="C20" s="1" t="s">
        <v>64</v>
      </c>
      <c r="D20" s="44">
        <v>0.125</v>
      </c>
      <c r="E20" s="44">
        <v>0.46405092592592595</v>
      </c>
      <c r="F20" s="28">
        <v>0.015266203703703705</v>
      </c>
      <c r="G20" s="28">
        <f t="shared" si="8"/>
        <v>0.29739583333333336</v>
      </c>
      <c r="H20" s="37">
        <f t="shared" si="0"/>
        <v>132.25632866969252</v>
      </c>
      <c r="I20" s="28">
        <v>0.02638888888888889</v>
      </c>
      <c r="J20" s="37">
        <v>300</v>
      </c>
      <c r="K20" s="28">
        <v>0.05042824074074074</v>
      </c>
      <c r="L20" s="28">
        <v>0.012152777777777778</v>
      </c>
      <c r="M20" s="65">
        <f t="shared" si="9"/>
        <v>0.06258101851851852</v>
      </c>
      <c r="N20" s="37">
        <f t="shared" si="1"/>
        <v>58.33779682199607</v>
      </c>
      <c r="O20" s="28">
        <v>0.024305555555555556</v>
      </c>
      <c r="P20" s="28">
        <v>0</v>
      </c>
      <c r="Q20" s="66">
        <f t="shared" si="10"/>
        <v>0.024305555555555556</v>
      </c>
      <c r="R20" s="37">
        <f t="shared" si="2"/>
        <v>78.28685258964143</v>
      </c>
      <c r="S20" s="28">
        <v>0.050555555555555555</v>
      </c>
      <c r="T20" s="28">
        <v>0.00034722222222222224</v>
      </c>
      <c r="U20" s="66">
        <f t="shared" si="11"/>
        <v>0.050902777777777776</v>
      </c>
      <c r="V20" s="37">
        <f t="shared" si="3"/>
        <v>45.232022379463544</v>
      </c>
      <c r="W20" s="28">
        <v>0.06180555555555556</v>
      </c>
      <c r="X20" s="28">
        <v>0.003472222222222222</v>
      </c>
      <c r="Y20" s="66">
        <f t="shared" si="12"/>
        <v>0.06527777777777778</v>
      </c>
      <c r="Z20" s="37">
        <f t="shared" si="4"/>
        <v>175.4089709762533</v>
      </c>
      <c r="AA20" s="67">
        <v>0</v>
      </c>
      <c r="AB20" s="37">
        <v>150</v>
      </c>
      <c r="AC20" s="28">
        <v>0.03958333333333333</v>
      </c>
      <c r="AD20" s="28">
        <v>0</v>
      </c>
      <c r="AE20" s="66">
        <f t="shared" si="13"/>
        <v>0.03958333333333333</v>
      </c>
      <c r="AF20" s="37">
        <f t="shared" si="5"/>
        <v>37.665198237885456</v>
      </c>
      <c r="AG20" s="56">
        <f t="shared" si="14"/>
        <v>0.01597222222222222</v>
      </c>
      <c r="AH20" s="55">
        <f t="shared" si="6"/>
        <v>0.3133680555555556</v>
      </c>
      <c r="AI20" s="81">
        <v>10</v>
      </c>
      <c r="AJ20" s="81">
        <f t="shared" si="15"/>
        <v>253.203030019639</v>
      </c>
      <c r="AK20" s="64">
        <f t="shared" si="7"/>
        <v>977.1871696749322</v>
      </c>
      <c r="AL20" s="58"/>
    </row>
    <row r="23" spans="1:28" ht="23.25">
      <c r="A23" s="4"/>
      <c r="B23" s="4"/>
      <c r="C23" s="83" t="s">
        <v>20</v>
      </c>
      <c r="D23" s="84"/>
      <c r="E23" s="84" t="s">
        <v>39</v>
      </c>
      <c r="F23" s="85" t="s">
        <v>86</v>
      </c>
      <c r="G23" s="84"/>
      <c r="H23" s="86"/>
      <c r="I23" s="84"/>
      <c r="J23" s="59"/>
      <c r="K23" s="60"/>
      <c r="L23" s="60"/>
      <c r="M23" s="61"/>
      <c r="N23" s="59"/>
      <c r="O23" s="60"/>
      <c r="P23" s="60"/>
      <c r="Q23" s="60"/>
      <c r="R23" s="59"/>
      <c r="S23" s="60"/>
      <c r="T23" s="60"/>
      <c r="U23" s="60"/>
      <c r="V23" s="62"/>
      <c r="W23" s="60"/>
      <c r="X23" s="60"/>
      <c r="Y23" s="60"/>
      <c r="Z23" s="59"/>
      <c r="AA23" s="59"/>
      <c r="AB23" s="59"/>
    </row>
    <row r="24" spans="1:28" ht="23.25">
      <c r="A24" s="4"/>
      <c r="B24" s="4"/>
      <c r="C24" s="83"/>
      <c r="D24" s="84"/>
      <c r="E24" s="84"/>
      <c r="F24" s="84"/>
      <c r="G24" s="84"/>
      <c r="H24" s="87"/>
      <c r="I24" s="84"/>
      <c r="J24" s="59"/>
      <c r="K24" s="60"/>
      <c r="L24" s="60"/>
      <c r="M24" s="61"/>
      <c r="N24" s="59"/>
      <c r="O24" s="60"/>
      <c r="P24" s="60"/>
      <c r="Q24" s="60"/>
      <c r="R24" s="59"/>
      <c r="S24" s="60"/>
      <c r="T24" s="60"/>
      <c r="U24" s="60"/>
      <c r="V24" s="62"/>
      <c r="W24" s="60"/>
      <c r="X24" s="60"/>
      <c r="Y24" s="60"/>
      <c r="Z24" s="59"/>
      <c r="AA24" s="59"/>
      <c r="AB24" s="59"/>
    </row>
    <row r="25" spans="1:14" ht="23.25">
      <c r="A25" s="21"/>
      <c r="B25" s="21"/>
      <c r="C25" s="88" t="s">
        <v>7</v>
      </c>
      <c r="D25" s="88"/>
      <c r="E25" s="88"/>
      <c r="F25" s="88" t="s">
        <v>8</v>
      </c>
      <c r="G25" s="86"/>
      <c r="H25" s="88"/>
      <c r="I25" s="88"/>
      <c r="J25" s="21"/>
      <c r="K25" s="21"/>
      <c r="L25" s="21"/>
      <c r="M25" s="21"/>
      <c r="N25" s="21"/>
    </row>
    <row r="29" spans="1:9" ht="15.75">
      <c r="A29" s="4"/>
      <c r="C29" s="5"/>
      <c r="D29" s="5"/>
      <c r="E29" s="5"/>
      <c r="F29" s="5"/>
      <c r="G29" s="5"/>
      <c r="H29" s="4"/>
      <c r="I29" s="4"/>
    </row>
    <row r="31" spans="2:9" ht="12.75" customHeight="1">
      <c r="B31" s="15"/>
      <c r="C31" s="15"/>
      <c r="D31" s="15"/>
      <c r="E31" s="15"/>
      <c r="F31" s="15"/>
      <c r="G31" s="15"/>
      <c r="H31" s="16"/>
      <c r="I31" s="15"/>
    </row>
    <row r="32" spans="2:9" ht="12.75" customHeight="1">
      <c r="B32" s="15"/>
      <c r="C32" s="15"/>
      <c r="D32" s="15"/>
      <c r="E32" s="15"/>
      <c r="F32" s="15"/>
      <c r="G32" s="15"/>
      <c r="H32" s="16"/>
      <c r="I32" s="15"/>
    </row>
  </sheetData>
  <sheetProtection/>
  <mergeCells count="23">
    <mergeCell ref="A9:A10"/>
    <mergeCell ref="D9:D10"/>
    <mergeCell ref="E9:E10"/>
    <mergeCell ref="G9:G10"/>
    <mergeCell ref="F9:F10"/>
    <mergeCell ref="W9:Z9"/>
    <mergeCell ref="S9:V9"/>
    <mergeCell ref="AA9:AB9"/>
    <mergeCell ref="AC9:AF9"/>
    <mergeCell ref="B9:B10"/>
    <mergeCell ref="C9:C10"/>
    <mergeCell ref="H9:H10"/>
    <mergeCell ref="K9:N9"/>
    <mergeCell ref="AJ9:AJ10"/>
    <mergeCell ref="AK9:AK10"/>
    <mergeCell ref="B4:R4"/>
    <mergeCell ref="B1:R1"/>
    <mergeCell ref="B2:R2"/>
    <mergeCell ref="AG9:AG10"/>
    <mergeCell ref="AH9:AH10"/>
    <mergeCell ref="AI9:AI10"/>
    <mergeCell ref="I9:J9"/>
    <mergeCell ref="O9:R9"/>
  </mergeCells>
  <printOptions/>
  <pageMargins left="0.58" right="0.43" top="1" bottom="1" header="0.5" footer="0.5"/>
  <pageSetup fitToWidth="2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4.140625" style="45" customWidth="1"/>
    <col min="2" max="2" width="20.421875" style="45" customWidth="1"/>
    <col min="3" max="3" width="25.421875" style="45" customWidth="1"/>
    <col min="4" max="4" width="6.00390625" style="45" customWidth="1"/>
    <col min="5" max="5" width="8.57421875" style="45" customWidth="1"/>
    <col min="6" max="6" width="9.140625" style="45" customWidth="1"/>
    <col min="7" max="7" width="9.57421875" style="45" customWidth="1"/>
    <col min="8" max="8" width="8.421875" style="45" customWidth="1"/>
    <col min="9" max="9" width="8.8515625" style="45" customWidth="1"/>
    <col min="10" max="10" width="8.57421875" style="45" customWidth="1"/>
    <col min="11" max="11" width="8.00390625" style="45" bestFit="1" customWidth="1"/>
    <col min="12" max="12" width="9.8515625" style="45" customWidth="1"/>
    <col min="13" max="13" width="8.57421875" style="45" customWidth="1"/>
    <col min="14" max="14" width="7.57421875" style="45" customWidth="1"/>
    <col min="15" max="15" width="8.00390625" style="45" bestFit="1" customWidth="1"/>
    <col min="16" max="16" width="8.57421875" style="45" bestFit="1" customWidth="1"/>
    <col min="17" max="17" width="7.28125" style="45" bestFit="1" customWidth="1"/>
    <col min="18" max="18" width="7.28125" style="45" customWidth="1"/>
    <col min="19" max="19" width="10.140625" style="45" customWidth="1"/>
    <col min="20" max="20" width="10.8515625" style="45" customWidth="1"/>
    <col min="21" max="16384" width="9.140625" style="45" customWidth="1"/>
  </cols>
  <sheetData>
    <row r="1" spans="2:11" ht="20.25">
      <c r="B1" s="120" t="s">
        <v>5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1" ht="20.25">
      <c r="B2" s="120" t="s">
        <v>6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1" ht="20.25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5" ht="20.25">
      <c r="B4" s="120" t="s">
        <v>201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ht="15.75">
      <c r="I5" s="3"/>
    </row>
    <row r="6" spans="2:18" ht="18.75">
      <c r="B6" s="42" t="s">
        <v>187</v>
      </c>
      <c r="C6" s="47"/>
      <c r="D6" s="47"/>
      <c r="E6" s="42"/>
      <c r="F6" s="47"/>
      <c r="M6" s="14" t="s">
        <v>66</v>
      </c>
      <c r="N6" s="14"/>
      <c r="O6" s="14"/>
      <c r="P6" s="14" t="s">
        <v>13</v>
      </c>
      <c r="Q6" s="14"/>
      <c r="R6" s="14"/>
    </row>
    <row r="7" spans="1:20" ht="42.75" customHeight="1">
      <c r="A7" s="110" t="s">
        <v>0</v>
      </c>
      <c r="B7" s="110" t="s">
        <v>14</v>
      </c>
      <c r="C7" s="110" t="s">
        <v>191</v>
      </c>
      <c r="D7" s="134" t="s">
        <v>68</v>
      </c>
      <c r="E7" s="110" t="s">
        <v>4</v>
      </c>
      <c r="F7" s="110" t="s">
        <v>2</v>
      </c>
      <c r="G7" s="110" t="s">
        <v>67</v>
      </c>
      <c r="H7" s="134" t="s">
        <v>25</v>
      </c>
      <c r="I7" s="103" t="s">
        <v>38</v>
      </c>
      <c r="J7" s="103" t="s">
        <v>192</v>
      </c>
      <c r="K7" s="103" t="s">
        <v>90</v>
      </c>
      <c r="L7" s="103" t="s">
        <v>91</v>
      </c>
      <c r="M7" s="78" t="s">
        <v>92</v>
      </c>
      <c r="N7" s="100" t="s">
        <v>93</v>
      </c>
      <c r="O7" s="100" t="s">
        <v>94</v>
      </c>
      <c r="P7" s="123" t="s">
        <v>88</v>
      </c>
      <c r="Q7" s="124" t="s">
        <v>30</v>
      </c>
      <c r="R7" s="124" t="s">
        <v>31</v>
      </c>
      <c r="S7" s="123" t="s">
        <v>95</v>
      </c>
      <c r="T7" s="123" t="s">
        <v>196</v>
      </c>
    </row>
    <row r="8" spans="1:20" ht="19.5" customHeight="1">
      <c r="A8" s="111"/>
      <c r="B8" s="111"/>
      <c r="C8" s="111"/>
      <c r="D8" s="135"/>
      <c r="E8" s="111"/>
      <c r="F8" s="111"/>
      <c r="G8" s="111"/>
      <c r="H8" s="135"/>
      <c r="I8" s="24" t="s">
        <v>27</v>
      </c>
      <c r="J8" s="136" t="s">
        <v>28</v>
      </c>
      <c r="K8" s="137"/>
      <c r="L8" s="137"/>
      <c r="M8" s="137"/>
      <c r="N8" s="137"/>
      <c r="O8" s="138"/>
      <c r="P8" s="123"/>
      <c r="Q8" s="125"/>
      <c r="R8" s="125"/>
      <c r="S8" s="123"/>
      <c r="T8" s="123"/>
    </row>
    <row r="9" spans="1:20" ht="18.75">
      <c r="A9" s="1">
        <v>1</v>
      </c>
      <c r="B9" s="1" t="s">
        <v>41</v>
      </c>
      <c r="C9" s="1" t="s">
        <v>45</v>
      </c>
      <c r="D9" s="82">
        <v>38</v>
      </c>
      <c r="E9" s="44">
        <v>0.4513888888888889</v>
      </c>
      <c r="F9" s="44">
        <v>0.6118865740740741</v>
      </c>
      <c r="G9" s="28">
        <v>0.037083333333333336</v>
      </c>
      <c r="H9" s="28">
        <f aca="true" t="shared" si="0" ref="H9:H18">F9-E9-G9-I9</f>
        <v>0.10952546296296298</v>
      </c>
      <c r="I9" s="28">
        <v>0.013888888888888888</v>
      </c>
      <c r="J9" s="28">
        <v>0.00034722222222222224</v>
      </c>
      <c r="K9" s="28">
        <v>0</v>
      </c>
      <c r="L9" s="28">
        <v>0</v>
      </c>
      <c r="M9" s="28">
        <v>0.013888888888888888</v>
      </c>
      <c r="N9" s="67">
        <v>0</v>
      </c>
      <c r="O9" s="28">
        <v>0</v>
      </c>
      <c r="P9" s="56">
        <f aca="true" t="shared" si="1" ref="P9:P18">O9+N9+M9+L9+K9+J9</f>
        <v>0.01423611111111111</v>
      </c>
      <c r="Q9" s="55">
        <f aca="true" t="shared" si="2" ref="Q9:Q18">H9+J9+K9+L9+M9+O9</f>
        <v>0.1237615740740741</v>
      </c>
      <c r="R9" s="63">
        <v>1</v>
      </c>
      <c r="S9" s="81">
        <f>Q9*100/Q$9</f>
        <v>100</v>
      </c>
      <c r="T9" s="106" t="s">
        <v>197</v>
      </c>
    </row>
    <row r="10" spans="1:20" ht="18.75">
      <c r="A10" s="1">
        <v>2</v>
      </c>
      <c r="B10" s="1" t="s">
        <v>17</v>
      </c>
      <c r="C10" s="1" t="s">
        <v>184</v>
      </c>
      <c r="D10" s="82">
        <v>8.5</v>
      </c>
      <c r="E10" s="44">
        <v>0.38055555555555554</v>
      </c>
      <c r="F10" s="44">
        <v>0.5259490740740741</v>
      </c>
      <c r="G10" s="28">
        <v>0.003472222222222222</v>
      </c>
      <c r="H10" s="28">
        <f t="shared" si="0"/>
        <v>0.127337962962963</v>
      </c>
      <c r="I10" s="43">
        <v>0.014583333333333332</v>
      </c>
      <c r="J10" s="28">
        <v>0.005208333333333333</v>
      </c>
      <c r="K10" s="28">
        <v>0</v>
      </c>
      <c r="L10" s="28">
        <v>0</v>
      </c>
      <c r="M10" s="28">
        <v>0.0038194444444444443</v>
      </c>
      <c r="N10" s="67">
        <v>0</v>
      </c>
      <c r="O10" s="28">
        <v>0</v>
      </c>
      <c r="P10" s="56">
        <f t="shared" si="1"/>
        <v>0.009027777777777777</v>
      </c>
      <c r="Q10" s="55">
        <f t="shared" si="2"/>
        <v>0.1363657407407408</v>
      </c>
      <c r="R10" s="63">
        <v>2</v>
      </c>
      <c r="S10" s="81">
        <f aca="true" t="shared" si="3" ref="S10:S18">Q10*100/Q$9</f>
        <v>110.18423267558217</v>
      </c>
      <c r="T10" s="106" t="s">
        <v>198</v>
      </c>
    </row>
    <row r="11" spans="1:20" ht="18.75">
      <c r="A11" s="1">
        <v>4</v>
      </c>
      <c r="B11" s="1" t="s">
        <v>18</v>
      </c>
      <c r="C11" s="1" t="s">
        <v>84</v>
      </c>
      <c r="D11" s="82">
        <v>8</v>
      </c>
      <c r="E11" s="44">
        <v>0.46875</v>
      </c>
      <c r="F11" s="44">
        <v>0.7307060185185185</v>
      </c>
      <c r="G11" s="28">
        <v>0.08324074074074074</v>
      </c>
      <c r="H11" s="28">
        <f t="shared" si="0"/>
        <v>0.16690972222222217</v>
      </c>
      <c r="I11" s="28">
        <v>0.011805555555555555</v>
      </c>
      <c r="J11" s="28">
        <v>0.0038194444444444443</v>
      </c>
      <c r="K11" s="28">
        <v>0</v>
      </c>
      <c r="L11" s="28">
        <v>0</v>
      </c>
      <c r="M11" s="28">
        <v>0.00034722222222222224</v>
      </c>
      <c r="N11" s="67">
        <v>0</v>
      </c>
      <c r="O11" s="28">
        <v>0</v>
      </c>
      <c r="P11" s="56">
        <f t="shared" si="1"/>
        <v>0.004166666666666667</v>
      </c>
      <c r="Q11" s="55">
        <f t="shared" si="2"/>
        <v>0.17107638888888882</v>
      </c>
      <c r="R11" s="63">
        <v>3</v>
      </c>
      <c r="S11" s="81">
        <f>Q11*100/Q$9</f>
        <v>138.23061816141393</v>
      </c>
      <c r="T11" s="106" t="s">
        <v>199</v>
      </c>
    </row>
    <row r="12" spans="1:20" ht="18.75">
      <c r="A12" s="1">
        <v>3</v>
      </c>
      <c r="B12" s="1" t="s">
        <v>18</v>
      </c>
      <c r="C12" s="1" t="s">
        <v>83</v>
      </c>
      <c r="D12" s="82">
        <v>3.5</v>
      </c>
      <c r="E12" s="44">
        <v>0.16666666666666666</v>
      </c>
      <c r="F12" s="44">
        <v>0.4870949074074074</v>
      </c>
      <c r="G12" s="28">
        <v>0.13289351851851852</v>
      </c>
      <c r="H12" s="28">
        <f t="shared" si="0"/>
        <v>0.1639236111111111</v>
      </c>
      <c r="I12" s="28">
        <v>0.02361111111111111</v>
      </c>
      <c r="J12" s="28">
        <v>0</v>
      </c>
      <c r="K12" s="28">
        <v>0.006944444444444444</v>
      </c>
      <c r="L12" s="28">
        <v>0.003472222222222222</v>
      </c>
      <c r="M12" s="28">
        <v>0.003472222222222222</v>
      </c>
      <c r="N12" s="67">
        <v>0</v>
      </c>
      <c r="O12" s="28">
        <v>0</v>
      </c>
      <c r="P12" s="56">
        <f t="shared" si="1"/>
        <v>0.013888888888888888</v>
      </c>
      <c r="Q12" s="55">
        <f t="shared" si="2"/>
        <v>0.17781249999999996</v>
      </c>
      <c r="R12" s="81">
        <v>4</v>
      </c>
      <c r="S12" s="81">
        <f>Q12*100/Q$9</f>
        <v>143.67343121668375</v>
      </c>
      <c r="T12" s="106" t="s">
        <v>199</v>
      </c>
    </row>
    <row r="13" spans="1:20" ht="18.75">
      <c r="A13" s="1">
        <v>6</v>
      </c>
      <c r="B13" s="1" t="s">
        <v>16</v>
      </c>
      <c r="C13" s="1" t="s">
        <v>46</v>
      </c>
      <c r="D13" s="82">
        <v>10.5</v>
      </c>
      <c r="E13" s="44">
        <v>0.5104166666666666</v>
      </c>
      <c r="F13" s="44">
        <v>0.8068287037037036</v>
      </c>
      <c r="G13" s="28">
        <v>0.05625</v>
      </c>
      <c r="H13" s="28">
        <f t="shared" si="0"/>
        <v>0.22488425925925923</v>
      </c>
      <c r="I13" s="28">
        <v>0.015277777777777777</v>
      </c>
      <c r="J13" s="28">
        <v>0.005208333333333333</v>
      </c>
      <c r="K13" s="28">
        <v>0</v>
      </c>
      <c r="L13" s="28">
        <v>0</v>
      </c>
      <c r="M13" s="28">
        <v>0</v>
      </c>
      <c r="N13" s="67">
        <v>0</v>
      </c>
      <c r="O13" s="28">
        <v>0</v>
      </c>
      <c r="P13" s="56">
        <f t="shared" si="1"/>
        <v>0.005208333333333333</v>
      </c>
      <c r="Q13" s="55">
        <f t="shared" si="2"/>
        <v>0.23009259259259257</v>
      </c>
      <c r="R13" s="81">
        <v>5</v>
      </c>
      <c r="S13" s="81">
        <f>Q13*100/Q$9</f>
        <v>185.91601982605437</v>
      </c>
      <c r="T13" s="106"/>
    </row>
    <row r="14" spans="1:20" ht="18.75">
      <c r="A14" s="1">
        <v>5</v>
      </c>
      <c r="B14" s="1" t="s">
        <v>24</v>
      </c>
      <c r="C14" s="1" t="s">
        <v>49</v>
      </c>
      <c r="D14" s="82">
        <v>0.5</v>
      </c>
      <c r="E14" s="44">
        <v>0.041666666666666664</v>
      </c>
      <c r="F14" s="44">
        <v>0.2881828703703704</v>
      </c>
      <c r="G14" s="28">
        <v>0.03194444444444445</v>
      </c>
      <c r="H14" s="28">
        <f t="shared" si="0"/>
        <v>0.1992939814814815</v>
      </c>
      <c r="I14" s="28">
        <v>0.015277777777777777</v>
      </c>
      <c r="J14" s="28">
        <v>0.017361111111111112</v>
      </c>
      <c r="K14" s="28">
        <v>0.013888888888888888</v>
      </c>
      <c r="L14" s="28">
        <v>0</v>
      </c>
      <c r="M14" s="28">
        <v>0.00034722222222222224</v>
      </c>
      <c r="N14" s="67">
        <v>0</v>
      </c>
      <c r="O14" s="28">
        <v>0</v>
      </c>
      <c r="P14" s="56">
        <f t="shared" si="1"/>
        <v>0.03159722222222222</v>
      </c>
      <c r="Q14" s="55">
        <f t="shared" si="2"/>
        <v>0.23089120370370372</v>
      </c>
      <c r="R14" s="81">
        <v>6</v>
      </c>
      <c r="S14" s="81">
        <f t="shared" si="3"/>
        <v>186.56130178621527</v>
      </c>
      <c r="T14" s="106"/>
    </row>
    <row r="15" spans="1:20" ht="18.75">
      <c r="A15" s="1">
        <v>7</v>
      </c>
      <c r="B15" s="1" t="s">
        <v>41</v>
      </c>
      <c r="C15" s="1" t="s">
        <v>108</v>
      </c>
      <c r="D15" s="82">
        <v>0</v>
      </c>
      <c r="E15" s="44">
        <v>0.4201388888888889</v>
      </c>
      <c r="F15" s="44">
        <v>0.6886921296296297</v>
      </c>
      <c r="G15" s="28">
        <v>0.03353009259259259</v>
      </c>
      <c r="H15" s="28">
        <f t="shared" si="0"/>
        <v>0.22182870370370372</v>
      </c>
      <c r="I15" s="28">
        <v>0.013194444444444444</v>
      </c>
      <c r="J15" s="28">
        <v>0.017708333333333333</v>
      </c>
      <c r="K15" s="28">
        <v>0.006944444444444444</v>
      </c>
      <c r="L15" s="28">
        <v>0.00034722222222222224</v>
      </c>
      <c r="M15" s="28">
        <v>0.008333333333333333</v>
      </c>
      <c r="N15" s="67">
        <v>0</v>
      </c>
      <c r="O15" s="28">
        <v>0</v>
      </c>
      <c r="P15" s="56">
        <f t="shared" si="1"/>
        <v>0.03333333333333333</v>
      </c>
      <c r="Q15" s="55">
        <f t="shared" si="2"/>
        <v>0.25516203703703705</v>
      </c>
      <c r="R15" s="81">
        <v>7</v>
      </c>
      <c r="S15" s="81">
        <f t="shared" si="3"/>
        <v>206.17226222762554</v>
      </c>
      <c r="T15" s="106"/>
    </row>
    <row r="16" spans="1:20" ht="18.75">
      <c r="A16" s="1">
        <v>8</v>
      </c>
      <c r="B16" s="1" t="s">
        <v>19</v>
      </c>
      <c r="C16" s="1" t="s">
        <v>48</v>
      </c>
      <c r="D16" s="82">
        <v>9.5</v>
      </c>
      <c r="E16" s="44">
        <v>0</v>
      </c>
      <c r="F16" s="44">
        <v>0.24400462962962963</v>
      </c>
      <c r="G16" s="28">
        <v>0</v>
      </c>
      <c r="H16" s="28">
        <f t="shared" si="0"/>
        <v>0.23289351851851853</v>
      </c>
      <c r="I16" s="28">
        <v>0.011111111111111112</v>
      </c>
      <c r="J16" s="28">
        <v>0.006944444444444444</v>
      </c>
      <c r="K16" s="28">
        <v>0.006944444444444444</v>
      </c>
      <c r="L16" s="28">
        <v>0.010416666666666666</v>
      </c>
      <c r="M16" s="28">
        <v>0.006944444444444444</v>
      </c>
      <c r="N16" s="67">
        <v>0</v>
      </c>
      <c r="O16" s="28">
        <v>0</v>
      </c>
      <c r="P16" s="56">
        <f t="shared" si="1"/>
        <v>0.03125</v>
      </c>
      <c r="Q16" s="55">
        <f t="shared" si="2"/>
        <v>0.2641435185185185</v>
      </c>
      <c r="R16" s="81">
        <v>8</v>
      </c>
      <c r="S16" s="81">
        <f t="shared" si="3"/>
        <v>213.4293463013186</v>
      </c>
      <c r="T16" s="106"/>
    </row>
    <row r="17" spans="1:20" ht="18.75">
      <c r="A17" s="1">
        <v>9</v>
      </c>
      <c r="B17" s="1" t="s">
        <v>18</v>
      </c>
      <c r="C17" s="1" t="s">
        <v>82</v>
      </c>
      <c r="D17" s="82">
        <v>2.5</v>
      </c>
      <c r="E17" s="44">
        <v>0.08333333333333333</v>
      </c>
      <c r="F17" s="44">
        <v>0.3751157407407408</v>
      </c>
      <c r="G17" s="28">
        <v>0</v>
      </c>
      <c r="H17" s="28">
        <f t="shared" si="0"/>
        <v>0.2765046296296297</v>
      </c>
      <c r="I17" s="28">
        <v>0.015277777777777777</v>
      </c>
      <c r="J17" s="28">
        <v>0.012152777777777778</v>
      </c>
      <c r="K17" s="28">
        <v>0</v>
      </c>
      <c r="L17" s="28">
        <v>0.005208333333333333</v>
      </c>
      <c r="M17" s="28">
        <v>0.007291666666666666</v>
      </c>
      <c r="N17" s="67">
        <v>0</v>
      </c>
      <c r="O17" s="28">
        <v>0</v>
      </c>
      <c r="P17" s="56">
        <f t="shared" si="1"/>
        <v>0.024652777777777777</v>
      </c>
      <c r="Q17" s="55">
        <f t="shared" si="2"/>
        <v>0.30115740740740743</v>
      </c>
      <c r="R17" s="81">
        <v>9</v>
      </c>
      <c r="S17" s="81">
        <f t="shared" si="3"/>
        <v>243.3367623679042</v>
      </c>
      <c r="T17" s="106"/>
    </row>
    <row r="18" spans="1:20" ht="18.75">
      <c r="A18" s="1">
        <v>10</v>
      </c>
      <c r="B18" s="1" t="s">
        <v>18</v>
      </c>
      <c r="C18" s="1" t="s">
        <v>179</v>
      </c>
      <c r="D18" s="82">
        <v>4.5</v>
      </c>
      <c r="E18" s="44">
        <v>0.125</v>
      </c>
      <c r="F18" s="44">
        <v>0.46405092592592595</v>
      </c>
      <c r="G18" s="28">
        <v>0.015266203703703705</v>
      </c>
      <c r="H18" s="28">
        <f t="shared" si="0"/>
        <v>0.29739583333333336</v>
      </c>
      <c r="I18" s="28">
        <v>0.02638888888888889</v>
      </c>
      <c r="J18" s="28">
        <v>0.012152777777777778</v>
      </c>
      <c r="K18" s="28">
        <v>0</v>
      </c>
      <c r="L18" s="28">
        <v>0.00034722222222222224</v>
      </c>
      <c r="M18" s="28">
        <v>0.003472222222222222</v>
      </c>
      <c r="N18" s="67">
        <v>0</v>
      </c>
      <c r="O18" s="28">
        <v>0</v>
      </c>
      <c r="P18" s="56">
        <f t="shared" si="1"/>
        <v>0.01597222222222222</v>
      </c>
      <c r="Q18" s="55">
        <f t="shared" si="2"/>
        <v>0.3133680555555556</v>
      </c>
      <c r="R18" s="81">
        <v>10</v>
      </c>
      <c r="S18" s="81">
        <f t="shared" si="3"/>
        <v>253.203030019639</v>
      </c>
      <c r="T18" s="106"/>
    </row>
    <row r="20" spans="3:5" ht="15.75">
      <c r="C20" s="14" t="s">
        <v>100</v>
      </c>
      <c r="D20" s="14" t="s">
        <v>188</v>
      </c>
      <c r="E20" s="14"/>
    </row>
    <row r="21" spans="3:5" ht="15.75">
      <c r="C21" s="14" t="s">
        <v>217</v>
      </c>
      <c r="D21" s="14" t="s">
        <v>189</v>
      </c>
      <c r="E21" s="14"/>
    </row>
    <row r="22" spans="3:5" ht="15.75">
      <c r="C22" s="14" t="s">
        <v>99</v>
      </c>
      <c r="D22" s="14" t="s">
        <v>190</v>
      </c>
      <c r="E22" s="14"/>
    </row>
    <row r="24" spans="1:14" ht="23.25">
      <c r="A24" s="4"/>
      <c r="B24" s="4"/>
      <c r="C24" s="83" t="s">
        <v>20</v>
      </c>
      <c r="D24" s="83"/>
      <c r="E24" s="84"/>
      <c r="F24" s="84" t="s">
        <v>39</v>
      </c>
      <c r="G24" s="85" t="s">
        <v>86</v>
      </c>
      <c r="H24" s="84"/>
      <c r="I24" s="84"/>
      <c r="J24" s="60"/>
      <c r="K24" s="60"/>
      <c r="L24" s="60"/>
      <c r="M24" s="60"/>
      <c r="N24" s="59"/>
    </row>
    <row r="25" spans="1:14" ht="23.25">
      <c r="A25" s="4"/>
      <c r="B25" s="4"/>
      <c r="C25" s="83"/>
      <c r="D25" s="83"/>
      <c r="E25" s="84"/>
      <c r="F25" s="84"/>
      <c r="G25" s="84"/>
      <c r="H25" s="84"/>
      <c r="I25" s="84"/>
      <c r="J25" s="60"/>
      <c r="K25" s="60"/>
      <c r="L25" s="60"/>
      <c r="M25" s="60"/>
      <c r="N25" s="59"/>
    </row>
    <row r="26" spans="1:10" ht="23.25">
      <c r="A26" s="21"/>
      <c r="B26" s="21"/>
      <c r="C26" s="88" t="s">
        <v>7</v>
      </c>
      <c r="D26" s="88"/>
      <c r="E26" s="88"/>
      <c r="F26" s="88"/>
      <c r="G26" s="88" t="s">
        <v>8</v>
      </c>
      <c r="H26" s="86"/>
      <c r="I26" s="88"/>
      <c r="J26" s="21"/>
    </row>
    <row r="30" spans="1:9" ht="15.75">
      <c r="A30" s="4"/>
      <c r="C30" s="5"/>
      <c r="D30" s="5"/>
      <c r="E30" s="5"/>
      <c r="F30" s="5"/>
      <c r="G30" s="5"/>
      <c r="H30" s="5"/>
      <c r="I30" s="4"/>
    </row>
    <row r="32" spans="2:9" ht="12.75" customHeight="1">
      <c r="B32" s="15"/>
      <c r="C32" s="15"/>
      <c r="D32" s="15"/>
      <c r="E32" s="15"/>
      <c r="F32" s="15"/>
      <c r="G32" s="15"/>
      <c r="H32" s="15"/>
      <c r="I32" s="15"/>
    </row>
    <row r="33" spans="2:9" ht="12.75" customHeight="1">
      <c r="B33" s="15"/>
      <c r="C33" s="15"/>
      <c r="D33" s="15"/>
      <c r="E33" s="15"/>
      <c r="F33" s="15"/>
      <c r="G33" s="15"/>
      <c r="H33" s="15"/>
      <c r="I33" s="15"/>
    </row>
  </sheetData>
  <sheetProtection/>
  <mergeCells count="17">
    <mergeCell ref="G7:G8"/>
    <mergeCell ref="S7:S8"/>
    <mergeCell ref="J8:O8"/>
    <mergeCell ref="P7:P8"/>
    <mergeCell ref="Q7:Q8"/>
    <mergeCell ref="R7:R8"/>
    <mergeCell ref="H7:H8"/>
    <mergeCell ref="B4:O4"/>
    <mergeCell ref="T7:T8"/>
    <mergeCell ref="B1:K1"/>
    <mergeCell ref="B2:K2"/>
    <mergeCell ref="A7:A8"/>
    <mergeCell ref="B7:B8"/>
    <mergeCell ref="C7:C8"/>
    <mergeCell ref="D7:D8"/>
    <mergeCell ref="E7:E8"/>
    <mergeCell ref="F7:F8"/>
  </mergeCells>
  <printOptions/>
  <pageMargins left="0.34" right="0.36" top="1.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E19">
      <selection activeCell="L32" sqref="L32"/>
    </sheetView>
  </sheetViews>
  <sheetFormatPr defaultColWidth="9.140625" defaultRowHeight="12.75"/>
  <cols>
    <col min="1" max="1" width="9.140625" style="47" customWidth="1"/>
    <col min="2" max="2" width="7.140625" style="47" customWidth="1"/>
    <col min="3" max="3" width="45.00390625" style="47" customWidth="1"/>
    <col min="4" max="5" width="9.140625" style="47" customWidth="1"/>
    <col min="6" max="6" width="8.00390625" style="47" customWidth="1"/>
    <col min="7" max="7" width="48.28125" style="47" customWidth="1"/>
    <col min="8" max="9" width="9.140625" style="47" customWidth="1"/>
    <col min="10" max="10" width="7.00390625" style="47" customWidth="1"/>
    <col min="11" max="11" width="50.57421875" style="47" customWidth="1"/>
    <col min="12" max="13" width="9.140625" style="47" customWidth="1"/>
    <col min="14" max="14" width="7.00390625" style="47" customWidth="1"/>
    <col min="15" max="15" width="53.8515625" style="47" customWidth="1"/>
    <col min="16" max="16" width="14.140625" style="47" customWidth="1"/>
    <col min="17" max="16384" width="9.140625" style="47" customWidth="1"/>
  </cols>
  <sheetData>
    <row r="1" spans="2:11" s="45" customFormat="1" ht="20.25">
      <c r="B1" s="120" t="s">
        <v>5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1" s="45" customFormat="1" ht="20.25">
      <c r="B2" s="120" t="s">
        <v>6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5" s="45" customFormat="1" ht="20.25">
      <c r="B3" s="120" t="s">
        <v>201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45" customFormat="1" ht="20.2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7:9" s="45" customFormat="1" ht="35.25">
      <c r="G5" s="107" t="s">
        <v>200</v>
      </c>
      <c r="I5" s="3"/>
    </row>
    <row r="6" s="45" customFormat="1" ht="15.75">
      <c r="I6" s="3"/>
    </row>
    <row r="7" spans="2:11" s="45" customFormat="1" ht="18.75">
      <c r="B7" s="42" t="s">
        <v>187</v>
      </c>
      <c r="C7" s="47"/>
      <c r="D7" s="47"/>
      <c r="E7" s="42"/>
      <c r="F7" s="47"/>
      <c r="K7" s="45" t="s">
        <v>66</v>
      </c>
    </row>
    <row r="8" spans="2:16" ht="18.75">
      <c r="B8" s="69" t="s">
        <v>77</v>
      </c>
      <c r="C8" s="69" t="s">
        <v>46</v>
      </c>
      <c r="D8" s="69" t="s">
        <v>78</v>
      </c>
      <c r="F8" s="69" t="s">
        <v>77</v>
      </c>
      <c r="G8" s="69" t="s">
        <v>119</v>
      </c>
      <c r="H8" s="69" t="s">
        <v>78</v>
      </c>
      <c r="J8" s="69" t="s">
        <v>77</v>
      </c>
      <c r="K8" s="69" t="s">
        <v>82</v>
      </c>
      <c r="L8" s="69" t="s">
        <v>78</v>
      </c>
      <c r="N8" s="69" t="s">
        <v>77</v>
      </c>
      <c r="O8" s="69" t="s">
        <v>85</v>
      </c>
      <c r="P8" s="69" t="s">
        <v>78</v>
      </c>
    </row>
    <row r="9" spans="2:16" ht="18.75">
      <c r="B9" s="70">
        <v>1</v>
      </c>
      <c r="C9" s="71" t="s">
        <v>69</v>
      </c>
      <c r="D9" s="69">
        <v>3</v>
      </c>
      <c r="F9" s="70">
        <v>1</v>
      </c>
      <c r="G9" s="71" t="s">
        <v>120</v>
      </c>
      <c r="H9" s="69">
        <v>2</v>
      </c>
      <c r="J9" s="70">
        <v>1</v>
      </c>
      <c r="K9" s="71" t="s">
        <v>150</v>
      </c>
      <c r="L9" s="69">
        <v>3</v>
      </c>
      <c r="N9" s="70">
        <v>1</v>
      </c>
      <c r="O9" s="71" t="s">
        <v>202</v>
      </c>
      <c r="P9" s="69">
        <v>2</v>
      </c>
    </row>
    <row r="10" spans="2:16" ht="18.75">
      <c r="B10" s="70">
        <v>2</v>
      </c>
      <c r="C10" s="71" t="s">
        <v>70</v>
      </c>
      <c r="D10" s="69">
        <v>1</v>
      </c>
      <c r="F10" s="70">
        <v>2</v>
      </c>
      <c r="G10" s="71" t="s">
        <v>121</v>
      </c>
      <c r="H10" s="69">
        <v>2</v>
      </c>
      <c r="J10" s="70">
        <v>2</v>
      </c>
      <c r="K10" s="71" t="s">
        <v>151</v>
      </c>
      <c r="L10" s="69">
        <v>3</v>
      </c>
      <c r="N10" s="70">
        <v>2</v>
      </c>
      <c r="O10" s="71" t="s">
        <v>203</v>
      </c>
      <c r="P10" s="69">
        <v>3</v>
      </c>
    </row>
    <row r="11" spans="2:16" ht="18.75">
      <c r="B11" s="70">
        <v>3</v>
      </c>
      <c r="C11" s="71" t="s">
        <v>71</v>
      </c>
      <c r="D11" s="69"/>
      <c r="F11" s="70">
        <v>3</v>
      </c>
      <c r="G11" s="71" t="s">
        <v>122</v>
      </c>
      <c r="H11" s="69">
        <v>2</v>
      </c>
      <c r="J11" s="70">
        <v>3</v>
      </c>
      <c r="K11" s="71" t="s">
        <v>157</v>
      </c>
      <c r="L11" s="69"/>
      <c r="N11" s="70">
        <v>3</v>
      </c>
      <c r="O11" s="71" t="s">
        <v>204</v>
      </c>
      <c r="P11" s="69">
        <v>3</v>
      </c>
    </row>
    <row r="12" spans="2:16" ht="18.75">
      <c r="B12" s="70">
        <v>4</v>
      </c>
      <c r="C12" s="71" t="s">
        <v>72</v>
      </c>
      <c r="D12" s="69"/>
      <c r="F12" s="70">
        <v>4</v>
      </c>
      <c r="G12" s="71" t="s">
        <v>123</v>
      </c>
      <c r="H12" s="69"/>
      <c r="J12" s="70">
        <v>4</v>
      </c>
      <c r="K12" s="71" t="s">
        <v>158</v>
      </c>
      <c r="L12" s="69"/>
      <c r="N12" s="70">
        <v>4</v>
      </c>
      <c r="O12" s="71" t="s">
        <v>205</v>
      </c>
      <c r="P12" s="69">
        <v>3</v>
      </c>
    </row>
    <row r="13" spans="2:16" ht="18.75">
      <c r="B13" s="70">
        <v>5</v>
      </c>
      <c r="C13" s="71" t="s">
        <v>73</v>
      </c>
      <c r="D13" s="69"/>
      <c r="F13" s="70">
        <v>5</v>
      </c>
      <c r="G13" s="71" t="s">
        <v>124</v>
      </c>
      <c r="H13" s="69">
        <v>3</v>
      </c>
      <c r="J13" s="70">
        <v>5</v>
      </c>
      <c r="K13" s="71" t="s">
        <v>213</v>
      </c>
      <c r="L13" s="69"/>
      <c r="N13" s="70">
        <v>5</v>
      </c>
      <c r="O13" s="71" t="s">
        <v>206</v>
      </c>
      <c r="P13" s="69">
        <v>3</v>
      </c>
    </row>
    <row r="14" spans="2:16" ht="18.75" customHeight="1">
      <c r="B14" s="70">
        <v>6</v>
      </c>
      <c r="C14" s="71" t="s">
        <v>74</v>
      </c>
      <c r="D14" s="69">
        <v>1</v>
      </c>
      <c r="F14" s="70">
        <v>6</v>
      </c>
      <c r="G14" s="71" t="s">
        <v>129</v>
      </c>
      <c r="H14" s="69"/>
      <c r="J14" s="70">
        <v>6</v>
      </c>
      <c r="K14" s="71" t="s">
        <v>154</v>
      </c>
      <c r="L14" s="69"/>
      <c r="N14" s="70">
        <v>6</v>
      </c>
      <c r="O14" s="71" t="s">
        <v>207</v>
      </c>
      <c r="P14" s="69">
        <v>3</v>
      </c>
    </row>
    <row r="15" spans="2:16" ht="18" customHeight="1">
      <c r="B15" s="70">
        <v>7</v>
      </c>
      <c r="C15" s="71" t="s">
        <v>75</v>
      </c>
      <c r="D15" s="69"/>
      <c r="F15" s="70">
        <v>7</v>
      </c>
      <c r="G15" s="71" t="s">
        <v>126</v>
      </c>
      <c r="H15" s="69">
        <v>2</v>
      </c>
      <c r="J15" s="70">
        <v>7</v>
      </c>
      <c r="K15" s="71" t="s">
        <v>155</v>
      </c>
      <c r="L15" s="69">
        <v>2</v>
      </c>
      <c r="N15" s="70">
        <v>7</v>
      </c>
      <c r="O15" s="71" t="s">
        <v>208</v>
      </c>
      <c r="P15" s="69">
        <v>3</v>
      </c>
    </row>
    <row r="16" spans="2:16" ht="18.75">
      <c r="B16" s="70">
        <v>8</v>
      </c>
      <c r="C16" s="71" t="s">
        <v>76</v>
      </c>
      <c r="D16" s="69"/>
      <c r="F16" s="70">
        <v>8</v>
      </c>
      <c r="G16" s="71" t="s">
        <v>127</v>
      </c>
      <c r="H16" s="69">
        <v>2</v>
      </c>
      <c r="J16" s="70">
        <v>8</v>
      </c>
      <c r="K16" s="71" t="s">
        <v>156</v>
      </c>
      <c r="L16" s="69"/>
      <c r="N16" s="70">
        <v>8</v>
      </c>
      <c r="O16" s="71" t="s">
        <v>209</v>
      </c>
      <c r="P16" s="69"/>
    </row>
    <row r="17" spans="2:16" ht="18.75">
      <c r="B17" s="89">
        <v>9</v>
      </c>
      <c r="C17" s="90" t="s">
        <v>79</v>
      </c>
      <c r="D17" s="69"/>
      <c r="F17" s="70">
        <v>9</v>
      </c>
      <c r="G17" s="90" t="s">
        <v>128</v>
      </c>
      <c r="H17" s="69"/>
      <c r="J17" s="70">
        <v>9</v>
      </c>
      <c r="K17" s="90" t="s">
        <v>152</v>
      </c>
      <c r="L17" s="69"/>
      <c r="N17" s="70">
        <v>9</v>
      </c>
      <c r="O17" s="90" t="s">
        <v>210</v>
      </c>
      <c r="P17" s="98"/>
    </row>
    <row r="18" spans="2:16" ht="18.75">
      <c r="B18" s="89">
        <v>10</v>
      </c>
      <c r="C18" s="90" t="s">
        <v>80</v>
      </c>
      <c r="D18" s="69"/>
      <c r="F18" s="70">
        <v>10</v>
      </c>
      <c r="G18" s="90" t="s">
        <v>125</v>
      </c>
      <c r="H18" s="69"/>
      <c r="J18" s="70">
        <v>10</v>
      </c>
      <c r="K18" s="90" t="s">
        <v>153</v>
      </c>
      <c r="L18" s="69"/>
      <c r="N18" s="70">
        <v>10</v>
      </c>
      <c r="O18" s="90" t="s">
        <v>211</v>
      </c>
      <c r="P18" s="98"/>
    </row>
    <row r="19" spans="3:16" ht="18.75">
      <c r="C19" s="104" t="s">
        <v>193</v>
      </c>
      <c r="D19" s="47">
        <f>21/8*4</f>
        <v>10.5</v>
      </c>
      <c r="G19" s="104" t="s">
        <v>193</v>
      </c>
      <c r="H19" s="47">
        <f>16/8*4</f>
        <v>8</v>
      </c>
      <c r="K19" s="104" t="s">
        <v>193</v>
      </c>
      <c r="L19" s="47">
        <f>5/8*4</f>
        <v>2.5</v>
      </c>
      <c r="O19" s="104" t="s">
        <v>193</v>
      </c>
      <c r="P19" s="47">
        <f>9/8*4</f>
        <v>4.5</v>
      </c>
    </row>
    <row r="20" spans="2:12" ht="18.75">
      <c r="B20" s="69" t="s">
        <v>77</v>
      </c>
      <c r="C20" s="69" t="s">
        <v>184</v>
      </c>
      <c r="D20" s="69" t="s">
        <v>78</v>
      </c>
      <c r="F20" s="69" t="s">
        <v>77</v>
      </c>
      <c r="G20" s="69" t="s">
        <v>48</v>
      </c>
      <c r="H20" s="69" t="s">
        <v>78</v>
      </c>
      <c r="J20" s="69" t="s">
        <v>77</v>
      </c>
      <c r="K20" s="69" t="s">
        <v>83</v>
      </c>
      <c r="L20" s="69" t="s">
        <v>78</v>
      </c>
    </row>
    <row r="21" spans="2:12" ht="18.75">
      <c r="B21" s="70">
        <v>1</v>
      </c>
      <c r="C21" s="71" t="s">
        <v>96</v>
      </c>
      <c r="D21" s="69">
        <v>1</v>
      </c>
      <c r="F21" s="70">
        <v>1</v>
      </c>
      <c r="G21" s="71" t="s">
        <v>130</v>
      </c>
      <c r="H21" s="69">
        <v>1</v>
      </c>
      <c r="J21" s="70">
        <v>1</v>
      </c>
      <c r="K21" s="71" t="s">
        <v>159</v>
      </c>
      <c r="L21" s="69">
        <v>3</v>
      </c>
    </row>
    <row r="22" spans="2:12" ht="18.75">
      <c r="B22" s="70">
        <v>2</v>
      </c>
      <c r="C22" s="71" t="s">
        <v>97</v>
      </c>
      <c r="D22" s="69">
        <v>2</v>
      </c>
      <c r="F22" s="70">
        <v>2</v>
      </c>
      <c r="G22" s="71" t="s">
        <v>131</v>
      </c>
      <c r="H22" s="69">
        <v>2</v>
      </c>
      <c r="J22" s="70">
        <v>2</v>
      </c>
      <c r="K22" s="71" t="s">
        <v>160</v>
      </c>
      <c r="L22" s="69">
        <v>3</v>
      </c>
    </row>
    <row r="23" spans="2:12" ht="18.75">
      <c r="B23" s="70">
        <v>3</v>
      </c>
      <c r="C23" s="71" t="s">
        <v>98</v>
      </c>
      <c r="D23" s="69">
        <v>2</v>
      </c>
      <c r="F23" s="70">
        <v>3</v>
      </c>
      <c r="G23" s="71" t="s">
        <v>132</v>
      </c>
      <c r="H23" s="69">
        <v>2</v>
      </c>
      <c r="J23" s="70">
        <v>3</v>
      </c>
      <c r="K23" s="71" t="s">
        <v>161</v>
      </c>
      <c r="L23" s="69"/>
    </row>
    <row r="24" spans="2:12" ht="18.75">
      <c r="B24" s="70">
        <v>4</v>
      </c>
      <c r="C24" s="71" t="s">
        <v>101</v>
      </c>
      <c r="D24" s="69"/>
      <c r="F24" s="70">
        <v>4</v>
      </c>
      <c r="G24" s="71" t="s">
        <v>133</v>
      </c>
      <c r="H24" s="69">
        <v>2</v>
      </c>
      <c r="J24" s="70">
        <v>4</v>
      </c>
      <c r="K24" s="71" t="s">
        <v>162</v>
      </c>
      <c r="L24" s="69">
        <v>3</v>
      </c>
    </row>
    <row r="25" spans="2:12" ht="18.75">
      <c r="B25" s="70">
        <v>5</v>
      </c>
      <c r="C25" s="71" t="s">
        <v>102</v>
      </c>
      <c r="D25" s="69">
        <v>3</v>
      </c>
      <c r="F25" s="70">
        <v>5</v>
      </c>
      <c r="G25" s="71" t="s">
        <v>134</v>
      </c>
      <c r="H25" s="69"/>
      <c r="J25" s="70">
        <v>5</v>
      </c>
      <c r="K25" s="71" t="s">
        <v>163</v>
      </c>
      <c r="L25" s="69"/>
    </row>
    <row r="26" spans="2:12" ht="18.75">
      <c r="B26" s="70">
        <v>6</v>
      </c>
      <c r="C26" s="71" t="s">
        <v>103</v>
      </c>
      <c r="D26" s="69"/>
      <c r="F26" s="70">
        <v>6</v>
      </c>
      <c r="G26" s="71" t="s">
        <v>138</v>
      </c>
      <c r="H26" s="69"/>
      <c r="J26" s="70">
        <v>6</v>
      </c>
      <c r="K26" s="71" t="s">
        <v>164</v>
      </c>
      <c r="L26" s="69">
        <v>2</v>
      </c>
    </row>
    <row r="27" spans="2:12" ht="18.75">
      <c r="B27" s="70">
        <v>7</v>
      </c>
      <c r="C27" s="71" t="s">
        <v>104</v>
      </c>
      <c r="D27" s="69"/>
      <c r="F27" s="70">
        <v>7</v>
      </c>
      <c r="G27" s="71" t="s">
        <v>136</v>
      </c>
      <c r="H27" s="69"/>
      <c r="J27" s="70">
        <v>7</v>
      </c>
      <c r="K27" s="90" t="s">
        <v>165</v>
      </c>
      <c r="L27" s="69"/>
    </row>
    <row r="28" spans="2:12" ht="18.75">
      <c r="B28" s="70">
        <v>8</v>
      </c>
      <c r="C28" s="71" t="s">
        <v>106</v>
      </c>
      <c r="D28" s="69"/>
      <c r="F28" s="70">
        <v>8</v>
      </c>
      <c r="G28" s="71" t="s">
        <v>137</v>
      </c>
      <c r="H28" s="69"/>
      <c r="J28" s="70">
        <v>8</v>
      </c>
      <c r="K28" s="90" t="s">
        <v>216</v>
      </c>
      <c r="L28" s="69"/>
    </row>
    <row r="29" spans="2:12" ht="18.75">
      <c r="B29" s="70">
        <v>9</v>
      </c>
      <c r="C29" s="90" t="s">
        <v>105</v>
      </c>
      <c r="D29" s="98">
        <v>3</v>
      </c>
      <c r="F29" s="70">
        <v>9</v>
      </c>
      <c r="G29" s="90" t="s">
        <v>135</v>
      </c>
      <c r="H29" s="69"/>
      <c r="J29" s="70">
        <v>9</v>
      </c>
      <c r="K29" s="71" t="s">
        <v>215</v>
      </c>
      <c r="L29" s="69"/>
    </row>
    <row r="30" spans="2:12" ht="19.5" customHeight="1">
      <c r="B30" s="70">
        <v>10</v>
      </c>
      <c r="C30" s="90" t="s">
        <v>107</v>
      </c>
      <c r="D30" s="98">
        <v>3</v>
      </c>
      <c r="F30" s="70">
        <v>10</v>
      </c>
      <c r="G30" s="90" t="s">
        <v>139</v>
      </c>
      <c r="H30" s="69"/>
      <c r="J30" s="70">
        <v>10</v>
      </c>
      <c r="K30" s="71" t="s">
        <v>166</v>
      </c>
      <c r="L30" s="69">
        <v>3</v>
      </c>
    </row>
    <row r="31" spans="3:12" ht="18.75">
      <c r="C31" s="104" t="s">
        <v>193</v>
      </c>
      <c r="D31" s="47">
        <f>17/8*4</f>
        <v>8.5</v>
      </c>
      <c r="G31" s="104" t="s">
        <v>193</v>
      </c>
      <c r="H31" s="47">
        <f>19/8*4</f>
        <v>9.5</v>
      </c>
      <c r="K31" s="47" t="s">
        <v>214</v>
      </c>
      <c r="L31" s="47">
        <f>7/8*4</f>
        <v>3.5</v>
      </c>
    </row>
    <row r="32" spans="2:12" ht="18.75">
      <c r="B32" s="69" t="s">
        <v>77</v>
      </c>
      <c r="C32" s="69" t="s">
        <v>108</v>
      </c>
      <c r="D32" s="69" t="s">
        <v>78</v>
      </c>
      <c r="F32" s="69" t="s">
        <v>77</v>
      </c>
      <c r="G32" s="69" t="s">
        <v>49</v>
      </c>
      <c r="H32" s="69" t="s">
        <v>78</v>
      </c>
      <c r="J32" s="69" t="s">
        <v>77</v>
      </c>
      <c r="K32" s="69" t="s">
        <v>45</v>
      </c>
      <c r="L32" s="69" t="s">
        <v>78</v>
      </c>
    </row>
    <row r="33" spans="2:12" ht="18.75">
      <c r="B33" s="70">
        <v>1</v>
      </c>
      <c r="C33" s="71" t="s">
        <v>109</v>
      </c>
      <c r="D33" s="69"/>
      <c r="F33" s="70">
        <v>1</v>
      </c>
      <c r="G33" s="71" t="s">
        <v>140</v>
      </c>
      <c r="H33" s="69"/>
      <c r="J33" s="70">
        <v>1</v>
      </c>
      <c r="K33" s="71" t="s">
        <v>167</v>
      </c>
      <c r="L33" s="69" t="s">
        <v>181</v>
      </c>
    </row>
    <row r="34" spans="2:12" ht="18.75">
      <c r="B34" s="70">
        <v>2</v>
      </c>
      <c r="C34" s="71" t="s">
        <v>110</v>
      </c>
      <c r="D34" s="69"/>
      <c r="F34" s="70">
        <v>2</v>
      </c>
      <c r="G34" s="71" t="s">
        <v>141</v>
      </c>
      <c r="H34" s="69"/>
      <c r="J34" s="70">
        <v>2</v>
      </c>
      <c r="K34" s="71" t="s">
        <v>168</v>
      </c>
      <c r="L34" s="69">
        <v>2</v>
      </c>
    </row>
    <row r="35" spans="2:12" ht="18.75">
      <c r="B35" s="70">
        <v>3</v>
      </c>
      <c r="C35" s="71" t="s">
        <v>111</v>
      </c>
      <c r="D35" s="69"/>
      <c r="F35" s="70">
        <v>3</v>
      </c>
      <c r="G35" s="71" t="s">
        <v>148</v>
      </c>
      <c r="H35" s="98"/>
      <c r="J35" s="70">
        <v>3</v>
      </c>
      <c r="K35" s="71" t="s">
        <v>169</v>
      </c>
      <c r="L35" s="69">
        <v>1</v>
      </c>
    </row>
    <row r="36" spans="2:12" ht="18.75">
      <c r="B36" s="70">
        <v>4</v>
      </c>
      <c r="C36" s="71" t="s">
        <v>112</v>
      </c>
      <c r="D36" s="69"/>
      <c r="F36" s="70">
        <v>4</v>
      </c>
      <c r="G36" s="71" t="s">
        <v>143</v>
      </c>
      <c r="H36" s="69"/>
      <c r="J36" s="70">
        <v>4</v>
      </c>
      <c r="K36" s="71" t="s">
        <v>175</v>
      </c>
      <c r="L36" s="69">
        <v>1</v>
      </c>
    </row>
    <row r="37" spans="2:12" ht="18.75">
      <c r="B37" s="70">
        <v>5</v>
      </c>
      <c r="C37" s="71" t="s">
        <v>113</v>
      </c>
      <c r="D37" s="69"/>
      <c r="F37" s="70">
        <v>5</v>
      </c>
      <c r="G37" s="71" t="s">
        <v>144</v>
      </c>
      <c r="H37" s="69"/>
      <c r="J37" s="70">
        <v>5</v>
      </c>
      <c r="K37" s="71" t="s">
        <v>171</v>
      </c>
      <c r="L37" s="69">
        <v>2</v>
      </c>
    </row>
    <row r="38" spans="2:12" ht="18.75">
      <c r="B38" s="70">
        <v>6</v>
      </c>
      <c r="C38" s="71" t="s">
        <v>114</v>
      </c>
      <c r="D38" s="69"/>
      <c r="F38" s="70">
        <v>6</v>
      </c>
      <c r="G38" s="71" t="s">
        <v>149</v>
      </c>
      <c r="H38" s="98"/>
      <c r="J38" s="70">
        <v>6</v>
      </c>
      <c r="K38" s="71" t="s">
        <v>172</v>
      </c>
      <c r="L38" s="69">
        <v>1</v>
      </c>
    </row>
    <row r="39" spans="2:12" ht="20.25" customHeight="1">
      <c r="B39" s="70">
        <v>7</v>
      </c>
      <c r="C39" s="71" t="s">
        <v>115</v>
      </c>
      <c r="D39" s="69"/>
      <c r="F39" s="70">
        <v>7</v>
      </c>
      <c r="G39" s="71" t="s">
        <v>146</v>
      </c>
      <c r="H39" s="69"/>
      <c r="J39" s="70">
        <v>7</v>
      </c>
      <c r="K39" s="71" t="s">
        <v>173</v>
      </c>
      <c r="L39" s="69"/>
    </row>
    <row r="40" spans="2:12" ht="18.75">
      <c r="B40" s="70">
        <v>8</v>
      </c>
      <c r="C40" s="71" t="s">
        <v>116</v>
      </c>
      <c r="D40" s="69"/>
      <c r="F40" s="70">
        <v>8</v>
      </c>
      <c r="G40" s="71" t="s">
        <v>147</v>
      </c>
      <c r="H40" s="69">
        <v>3</v>
      </c>
      <c r="J40" s="70">
        <v>8</v>
      </c>
      <c r="K40" s="71" t="s">
        <v>176</v>
      </c>
      <c r="L40" s="69">
        <v>1</v>
      </c>
    </row>
    <row r="41" spans="2:12" ht="18.75">
      <c r="B41" s="70">
        <v>9</v>
      </c>
      <c r="C41" s="71" t="s">
        <v>117</v>
      </c>
      <c r="D41" s="69"/>
      <c r="F41" s="70">
        <v>9</v>
      </c>
      <c r="G41" s="90" t="s">
        <v>145</v>
      </c>
      <c r="H41" s="69"/>
      <c r="J41" s="70">
        <v>9</v>
      </c>
      <c r="K41" s="90" t="s">
        <v>170</v>
      </c>
      <c r="L41" s="98">
        <v>2</v>
      </c>
    </row>
    <row r="42" spans="2:12" ht="18.75">
      <c r="B42" s="70">
        <v>10</v>
      </c>
      <c r="C42" s="71" t="s">
        <v>118</v>
      </c>
      <c r="D42" s="69"/>
      <c r="F42" s="70">
        <v>10</v>
      </c>
      <c r="G42" s="90" t="s">
        <v>142</v>
      </c>
      <c r="H42" s="69"/>
      <c r="J42" s="70">
        <v>10</v>
      </c>
      <c r="K42" s="90" t="s">
        <v>174</v>
      </c>
      <c r="L42" s="98">
        <v>2</v>
      </c>
    </row>
    <row r="43" spans="3:12" ht="18.75">
      <c r="C43" s="104" t="s">
        <v>193</v>
      </c>
      <c r="D43" s="47">
        <v>0</v>
      </c>
      <c r="G43" s="104" t="s">
        <v>193</v>
      </c>
      <c r="H43" s="47">
        <f>1/8*4</f>
        <v>0.5</v>
      </c>
      <c r="K43" s="104" t="s">
        <v>193</v>
      </c>
      <c r="L43" s="47">
        <f>76/8*4</f>
        <v>38</v>
      </c>
    </row>
    <row r="44" spans="3:8" ht="18.75">
      <c r="C44" s="105" t="s">
        <v>212</v>
      </c>
      <c r="D44" s="105"/>
      <c r="E44" s="105"/>
      <c r="F44" s="105"/>
      <c r="G44" s="105"/>
      <c r="H44" s="105"/>
    </row>
    <row r="46" spans="3:6" ht="18.75">
      <c r="C46" s="47" t="s">
        <v>194</v>
      </c>
      <c r="F46" s="47" t="s">
        <v>195</v>
      </c>
    </row>
  </sheetData>
  <sheetProtection/>
  <mergeCells count="3">
    <mergeCell ref="B1:K1"/>
    <mergeCell ref="B2:K2"/>
    <mergeCell ref="B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pane xSplit="3" topLeftCell="D1" activePane="topRight" state="frozen"/>
      <selection pane="topLeft" activeCell="A7" sqref="A7"/>
      <selection pane="topRight" activeCell="A1" sqref="A1"/>
    </sheetView>
  </sheetViews>
  <sheetFormatPr defaultColWidth="9.140625" defaultRowHeight="12.75"/>
  <cols>
    <col min="1" max="1" width="3.8515625" style="45" customWidth="1"/>
    <col min="2" max="2" width="21.140625" style="45" customWidth="1"/>
    <col min="3" max="3" width="24.00390625" style="45" customWidth="1"/>
    <col min="4" max="4" width="9.140625" style="45" customWidth="1"/>
    <col min="5" max="5" width="9.421875" style="45" customWidth="1"/>
    <col min="6" max="6" width="10.140625" style="45" customWidth="1"/>
    <col min="7" max="7" width="7.140625" style="45" customWidth="1"/>
    <col min="8" max="8" width="9.140625" style="45" customWidth="1"/>
    <col min="9" max="9" width="7.421875" style="45" customWidth="1"/>
    <col min="10" max="10" width="7.7109375" style="45" customWidth="1"/>
    <col min="11" max="11" width="7.140625" style="45" bestFit="1" customWidth="1"/>
    <col min="12" max="12" width="7.421875" style="45" customWidth="1"/>
    <col min="13" max="13" width="7.140625" style="45" bestFit="1" customWidth="1"/>
    <col min="14" max="14" width="7.7109375" style="45" customWidth="1"/>
    <col min="15" max="15" width="7.8515625" style="45" bestFit="1" customWidth="1"/>
    <col min="16" max="16" width="9.140625" style="45" customWidth="1"/>
    <col min="17" max="17" width="7.140625" style="45" bestFit="1" customWidth="1"/>
    <col min="18" max="22" width="9.140625" style="45" customWidth="1"/>
    <col min="23" max="24" width="8.421875" style="45" customWidth="1"/>
    <col min="25" max="16384" width="9.140625" style="45" customWidth="1"/>
  </cols>
  <sheetData>
    <row r="1" spans="2:16" ht="14.25">
      <c r="B1" s="150" t="s">
        <v>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2:16" ht="14.25">
      <c r="B2" s="150" t="s">
        <v>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4" spans="2:19" ht="15.75">
      <c r="B4" s="151" t="s">
        <v>201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2:13" ht="14.2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6" ht="15.75">
      <c r="A6" s="7" t="s">
        <v>32</v>
      </c>
      <c r="D6" s="3"/>
      <c r="E6" s="3"/>
      <c r="F6" s="3"/>
      <c r="L6" s="45" t="s">
        <v>40</v>
      </c>
      <c r="P6" s="45" t="s">
        <v>13</v>
      </c>
    </row>
    <row r="7" spans="1:25" ht="15.75" customHeight="1">
      <c r="A7" s="110" t="s">
        <v>0</v>
      </c>
      <c r="B7" s="110" t="s">
        <v>14</v>
      </c>
      <c r="C7" s="110" t="s">
        <v>1</v>
      </c>
      <c r="D7" s="140" t="s">
        <v>33</v>
      </c>
      <c r="E7" s="141"/>
      <c r="F7" s="141"/>
      <c r="G7" s="142"/>
      <c r="H7" s="128" t="s">
        <v>35</v>
      </c>
      <c r="I7" s="129"/>
      <c r="J7" s="129"/>
      <c r="K7" s="129"/>
      <c r="L7" s="129"/>
      <c r="M7" s="130"/>
      <c r="N7" s="147" t="s">
        <v>37</v>
      </c>
      <c r="O7" s="148"/>
      <c r="P7" s="148"/>
      <c r="Q7" s="149"/>
      <c r="R7" s="128" t="s">
        <v>34</v>
      </c>
      <c r="S7" s="129"/>
      <c r="T7" s="129"/>
      <c r="U7" s="130"/>
      <c r="V7" s="124" t="s">
        <v>28</v>
      </c>
      <c r="W7" s="124" t="s">
        <v>30</v>
      </c>
      <c r="X7" s="144" t="s">
        <v>43</v>
      </c>
      <c r="Y7" s="124" t="s">
        <v>31</v>
      </c>
    </row>
    <row r="8" spans="1:25" ht="15.75" customHeight="1">
      <c r="A8" s="143"/>
      <c r="B8" s="143"/>
      <c r="C8" s="143"/>
      <c r="D8" s="18"/>
      <c r="E8" s="20"/>
      <c r="F8" s="20"/>
      <c r="G8" s="19"/>
      <c r="H8" s="140" t="s">
        <v>36</v>
      </c>
      <c r="I8" s="141"/>
      <c r="J8" s="141"/>
      <c r="K8" s="142"/>
      <c r="L8" s="152" t="s">
        <v>44</v>
      </c>
      <c r="M8" s="153"/>
      <c r="N8" s="48"/>
      <c r="O8" s="49"/>
      <c r="P8" s="49"/>
      <c r="Q8" s="50"/>
      <c r="R8" s="48"/>
      <c r="S8" s="49"/>
      <c r="T8" s="49"/>
      <c r="U8" s="50"/>
      <c r="V8" s="139"/>
      <c r="W8" s="139"/>
      <c r="X8" s="145"/>
      <c r="Y8" s="139"/>
    </row>
    <row r="9" spans="1:25" ht="31.5">
      <c r="A9" s="111"/>
      <c r="B9" s="111"/>
      <c r="C9" s="111"/>
      <c r="D9" s="13" t="s">
        <v>27</v>
      </c>
      <c r="E9" s="13" t="s">
        <v>28</v>
      </c>
      <c r="F9" s="13" t="s">
        <v>29</v>
      </c>
      <c r="G9" s="52" t="s">
        <v>3</v>
      </c>
      <c r="H9" s="52" t="s">
        <v>27</v>
      </c>
      <c r="I9" s="52" t="s">
        <v>28</v>
      </c>
      <c r="J9" s="52"/>
      <c r="K9" s="52" t="s">
        <v>3</v>
      </c>
      <c r="L9" s="53" t="s">
        <v>28</v>
      </c>
      <c r="M9" s="52" t="s">
        <v>3</v>
      </c>
      <c r="N9" s="53" t="s">
        <v>27</v>
      </c>
      <c r="O9" s="53" t="s">
        <v>28</v>
      </c>
      <c r="P9" s="54" t="s">
        <v>29</v>
      </c>
      <c r="Q9" s="52" t="s">
        <v>3</v>
      </c>
      <c r="R9" s="53" t="s">
        <v>27</v>
      </c>
      <c r="S9" s="53" t="s">
        <v>28</v>
      </c>
      <c r="T9" s="54" t="s">
        <v>29</v>
      </c>
      <c r="U9" s="52" t="s">
        <v>3</v>
      </c>
      <c r="V9" s="125"/>
      <c r="W9" s="125"/>
      <c r="X9" s="146"/>
      <c r="Y9" s="125"/>
    </row>
    <row r="10" spans="1:25" ht="15.75">
      <c r="A10" s="22">
        <v>7</v>
      </c>
      <c r="B10" s="1" t="s">
        <v>41</v>
      </c>
      <c r="C10" s="1" t="s">
        <v>45</v>
      </c>
      <c r="D10" s="17">
        <v>0.007650462962962963</v>
      </c>
      <c r="E10" s="17">
        <v>0</v>
      </c>
      <c r="F10" s="17">
        <f aca="true" t="shared" si="0" ref="F10:F19">D10+E10</f>
        <v>0.007650462962962963</v>
      </c>
      <c r="G10" s="72">
        <f aca="true" t="shared" si="1" ref="G10:G19">200*(1.2*F$16-F10)/(1.2*F$16-F$14)</f>
        <v>174.65058920252122</v>
      </c>
      <c r="H10" s="73">
        <v>0.05143518518518519</v>
      </c>
      <c r="I10" s="74">
        <v>0.02638888888888889</v>
      </c>
      <c r="J10" s="74">
        <f aca="true" t="shared" si="2" ref="J10:J19">I10+H10</f>
        <v>0.07782407407407407</v>
      </c>
      <c r="K10" s="72">
        <v>400</v>
      </c>
      <c r="L10" s="73">
        <v>0.005208333333333333</v>
      </c>
      <c r="M10" s="72">
        <v>150</v>
      </c>
      <c r="N10" s="75">
        <v>0.027511574074074074</v>
      </c>
      <c r="O10" s="75">
        <v>0.006944444444444444</v>
      </c>
      <c r="P10" s="73">
        <f aca="true" t="shared" si="3" ref="P10:P19">N10+O10</f>
        <v>0.03445601851851852</v>
      </c>
      <c r="Q10" s="72">
        <f aca="true" t="shared" si="4" ref="Q10:Q16">350*(1.2*P$14-P10)/(1.2*P$14-P$11)</f>
        <v>258.8730569948187</v>
      </c>
      <c r="R10" s="75">
        <v>0.0014930555555555556</v>
      </c>
      <c r="S10" s="73">
        <v>0.006944444444444444</v>
      </c>
      <c r="T10" s="73">
        <f aca="true" t="shared" si="5" ref="T10:T19">R10+S10</f>
        <v>0.0084375</v>
      </c>
      <c r="U10" s="72">
        <f aca="true" t="shared" si="6" ref="U10:U19">300*(1.2*T$15-T10)/(1.2*T$15-T$11)</f>
        <v>55.910462776659905</v>
      </c>
      <c r="V10" s="76">
        <f aca="true" t="shared" si="7" ref="V10:V19">S10+O10+L10+I10+E10</f>
        <v>0.04548611111111111</v>
      </c>
      <c r="W10" s="74">
        <f aca="true" t="shared" si="8" ref="W10:W19">T10+P10+J10+F10</f>
        <v>0.12836805555555555</v>
      </c>
      <c r="X10" s="72">
        <f aca="true" t="shared" si="9" ref="X10:X19">G10+K10+M10+Q10+U10</f>
        <v>1039.4341089739999</v>
      </c>
      <c r="Y10" s="31">
        <v>1</v>
      </c>
    </row>
    <row r="11" spans="1:25" ht="15.75">
      <c r="A11" s="22">
        <v>6</v>
      </c>
      <c r="B11" s="1" t="s">
        <v>17</v>
      </c>
      <c r="C11" s="1" t="s">
        <v>184</v>
      </c>
      <c r="D11" s="17">
        <v>0.00837962962962963</v>
      </c>
      <c r="E11" s="17">
        <v>0</v>
      </c>
      <c r="F11" s="17">
        <f t="shared" si="0"/>
        <v>0.00837962962962963</v>
      </c>
      <c r="G11" s="72">
        <f t="shared" si="1"/>
        <v>166.0180871471636</v>
      </c>
      <c r="H11" s="74">
        <v>0.0625</v>
      </c>
      <c r="I11" s="74">
        <v>0</v>
      </c>
      <c r="J11" s="74">
        <f t="shared" si="2"/>
        <v>0.0625</v>
      </c>
      <c r="K11" s="72">
        <v>0</v>
      </c>
      <c r="L11" s="75">
        <v>0</v>
      </c>
      <c r="M11" s="72">
        <v>0</v>
      </c>
      <c r="N11" s="75">
        <v>0.022824074074074076</v>
      </c>
      <c r="O11" s="75">
        <v>0</v>
      </c>
      <c r="P11" s="73">
        <f t="shared" si="3"/>
        <v>0.022824074074074076</v>
      </c>
      <c r="Q11" s="72">
        <f t="shared" si="4"/>
        <v>350</v>
      </c>
      <c r="R11" s="75">
        <v>0.0009490740740740741</v>
      </c>
      <c r="S11" s="73">
        <v>0</v>
      </c>
      <c r="T11" s="73">
        <f t="shared" si="5"/>
        <v>0.0009490740740740741</v>
      </c>
      <c r="U11" s="72">
        <f t="shared" si="6"/>
        <v>300</v>
      </c>
      <c r="V11" s="76">
        <f t="shared" si="7"/>
        <v>0</v>
      </c>
      <c r="W11" s="74">
        <f t="shared" si="8"/>
        <v>0.09465277777777778</v>
      </c>
      <c r="X11" s="72">
        <f t="shared" si="9"/>
        <v>816.0180871471637</v>
      </c>
      <c r="Y11" s="31">
        <v>2</v>
      </c>
    </row>
    <row r="12" spans="1:25" ht="15.75">
      <c r="A12" s="22">
        <v>10</v>
      </c>
      <c r="B12" s="1" t="s">
        <v>42</v>
      </c>
      <c r="C12" s="1" t="s">
        <v>46</v>
      </c>
      <c r="D12" s="17">
        <v>0.006944444444444444</v>
      </c>
      <c r="E12" s="17">
        <v>0</v>
      </c>
      <c r="F12" s="17">
        <f t="shared" si="0"/>
        <v>0.006944444444444444</v>
      </c>
      <c r="G12" s="72">
        <f t="shared" si="1"/>
        <v>183.0090435735818</v>
      </c>
      <c r="H12" s="74">
        <v>0.0625</v>
      </c>
      <c r="I12" s="74">
        <v>0</v>
      </c>
      <c r="J12" s="74">
        <f t="shared" si="2"/>
        <v>0.0625</v>
      </c>
      <c r="K12" s="72">
        <v>0</v>
      </c>
      <c r="L12" s="75">
        <v>0</v>
      </c>
      <c r="M12" s="72">
        <v>0</v>
      </c>
      <c r="N12" s="75">
        <v>0.029027777777777777</v>
      </c>
      <c r="O12" s="75">
        <v>0.003472222222222222</v>
      </c>
      <c r="P12" s="75">
        <f t="shared" si="3"/>
        <v>0.0325</v>
      </c>
      <c r="Q12" s="72">
        <f t="shared" si="4"/>
        <v>274.1968911917099</v>
      </c>
      <c r="R12" s="75">
        <v>0.001261574074074074</v>
      </c>
      <c r="S12" s="73">
        <v>0</v>
      </c>
      <c r="T12" s="75">
        <f t="shared" si="5"/>
        <v>0.001261574074074074</v>
      </c>
      <c r="U12" s="72">
        <f t="shared" si="6"/>
        <v>289.8138832997988</v>
      </c>
      <c r="V12" s="76">
        <f t="shared" si="7"/>
        <v>0.003472222222222222</v>
      </c>
      <c r="W12" s="74">
        <f t="shared" si="8"/>
        <v>0.10320601851851852</v>
      </c>
      <c r="X12" s="72">
        <f t="shared" si="9"/>
        <v>747.0198180650905</v>
      </c>
      <c r="Y12" s="31">
        <v>3</v>
      </c>
    </row>
    <row r="13" spans="1:25" ht="15.75">
      <c r="A13" s="22">
        <v>9</v>
      </c>
      <c r="B13" s="1" t="s">
        <v>41</v>
      </c>
      <c r="C13" s="1" t="s">
        <v>108</v>
      </c>
      <c r="D13" s="17">
        <v>0.006087962962962964</v>
      </c>
      <c r="E13" s="17">
        <v>0.006944444444444444</v>
      </c>
      <c r="F13" s="17">
        <f t="shared" si="0"/>
        <v>0.01303240740740741</v>
      </c>
      <c r="G13" s="72">
        <f t="shared" si="1"/>
        <v>110.93450260345296</v>
      </c>
      <c r="H13" s="74">
        <v>0.0625</v>
      </c>
      <c r="I13" s="74">
        <v>0</v>
      </c>
      <c r="J13" s="74">
        <f t="shared" si="2"/>
        <v>0.0625</v>
      </c>
      <c r="K13" s="72">
        <v>0</v>
      </c>
      <c r="L13" s="75">
        <v>0</v>
      </c>
      <c r="M13" s="72">
        <v>150</v>
      </c>
      <c r="N13" s="75">
        <v>0.02646990740740741</v>
      </c>
      <c r="O13" s="74">
        <v>0</v>
      </c>
      <c r="P13" s="75">
        <f t="shared" si="3"/>
        <v>0.02646990740740741</v>
      </c>
      <c r="Q13" s="72">
        <f t="shared" si="4"/>
        <v>321.4378238341969</v>
      </c>
      <c r="R13" s="75">
        <v>0.0025</v>
      </c>
      <c r="S13" s="73">
        <v>0.003472222222222222</v>
      </c>
      <c r="T13" s="75">
        <f t="shared" si="5"/>
        <v>0.0059722222222222225</v>
      </c>
      <c r="U13" s="72">
        <f t="shared" si="6"/>
        <v>136.2676056338028</v>
      </c>
      <c r="V13" s="76">
        <f t="shared" si="7"/>
        <v>0.010416666666666666</v>
      </c>
      <c r="W13" s="74">
        <f t="shared" si="8"/>
        <v>0.10797453703703705</v>
      </c>
      <c r="X13" s="72">
        <f t="shared" si="9"/>
        <v>718.6399320714527</v>
      </c>
      <c r="Y13" s="31">
        <v>4</v>
      </c>
    </row>
    <row r="14" spans="1:25" ht="15.75">
      <c r="A14" s="1">
        <v>2</v>
      </c>
      <c r="B14" s="1" t="s">
        <v>24</v>
      </c>
      <c r="C14" s="1" t="s">
        <v>49</v>
      </c>
      <c r="D14" s="2">
        <v>0.005509259259259259</v>
      </c>
      <c r="E14" s="2">
        <v>0</v>
      </c>
      <c r="F14" s="23">
        <f t="shared" si="0"/>
        <v>0.005509259259259259</v>
      </c>
      <c r="G14" s="72">
        <f t="shared" si="1"/>
        <v>200</v>
      </c>
      <c r="H14" s="74">
        <v>0.0625</v>
      </c>
      <c r="I14" s="74">
        <v>0</v>
      </c>
      <c r="J14" s="74">
        <f t="shared" si="2"/>
        <v>0.0625</v>
      </c>
      <c r="K14" s="72">
        <v>0</v>
      </c>
      <c r="L14" s="75">
        <v>0.001736111111111111</v>
      </c>
      <c r="M14" s="72">
        <v>150</v>
      </c>
      <c r="N14" s="75">
        <v>0.02847222222222222</v>
      </c>
      <c r="O14" s="75">
        <v>0.027777777777777776</v>
      </c>
      <c r="P14" s="73">
        <f t="shared" si="3"/>
        <v>0.056249999999999994</v>
      </c>
      <c r="Q14" s="72">
        <f t="shared" si="4"/>
        <v>88.13471502590673</v>
      </c>
      <c r="R14" s="75">
        <v>0.001875</v>
      </c>
      <c r="S14" s="73">
        <v>0</v>
      </c>
      <c r="T14" s="73">
        <f t="shared" si="5"/>
        <v>0.001875</v>
      </c>
      <c r="U14" s="72">
        <f t="shared" si="6"/>
        <v>269.8189134808853</v>
      </c>
      <c r="V14" s="76">
        <f t="shared" si="7"/>
        <v>0.029513888888888888</v>
      </c>
      <c r="W14" s="74">
        <f t="shared" si="8"/>
        <v>0.12613425925925925</v>
      </c>
      <c r="X14" s="72">
        <f t="shared" si="9"/>
        <v>707.953628506792</v>
      </c>
      <c r="Y14" s="31">
        <v>5</v>
      </c>
    </row>
    <row r="15" spans="1:25" ht="15.75">
      <c r="A15" s="22">
        <v>8</v>
      </c>
      <c r="B15" s="1" t="s">
        <v>18</v>
      </c>
      <c r="C15" s="1" t="s">
        <v>84</v>
      </c>
      <c r="D15" s="17">
        <v>0.007442129629629629</v>
      </c>
      <c r="E15" s="17">
        <v>0.006944444444444444</v>
      </c>
      <c r="F15" s="17">
        <f t="shared" si="0"/>
        <v>0.014386574074074072</v>
      </c>
      <c r="G15" s="72">
        <f t="shared" si="1"/>
        <v>94.90271307207455</v>
      </c>
      <c r="H15" s="74">
        <v>0.0625</v>
      </c>
      <c r="I15" s="74">
        <v>0</v>
      </c>
      <c r="J15" s="74">
        <f t="shared" si="2"/>
        <v>0.0625</v>
      </c>
      <c r="K15" s="72">
        <v>0</v>
      </c>
      <c r="L15" s="73">
        <v>0.006944444444444444</v>
      </c>
      <c r="M15" s="72">
        <v>150</v>
      </c>
      <c r="N15" s="75">
        <v>0.025</v>
      </c>
      <c r="O15" s="75">
        <v>0.003472222222222222</v>
      </c>
      <c r="P15" s="75">
        <f t="shared" si="3"/>
        <v>0.028472222222222225</v>
      </c>
      <c r="Q15" s="72">
        <f t="shared" si="4"/>
        <v>305.75129533678756</v>
      </c>
      <c r="R15" s="75">
        <v>0.0015162037037037036</v>
      </c>
      <c r="S15" s="73">
        <v>0.006944444444444444</v>
      </c>
      <c r="T15" s="73">
        <f t="shared" si="5"/>
        <v>0.008460648148148148</v>
      </c>
      <c r="U15" s="72">
        <f t="shared" si="6"/>
        <v>55.15593561368207</v>
      </c>
      <c r="V15" s="76">
        <f t="shared" si="7"/>
        <v>0.024305555555555556</v>
      </c>
      <c r="W15" s="74">
        <f t="shared" si="8"/>
        <v>0.11381944444444445</v>
      </c>
      <c r="X15" s="72">
        <f t="shared" si="9"/>
        <v>605.8099440225443</v>
      </c>
      <c r="Y15" s="31">
        <v>6</v>
      </c>
    </row>
    <row r="16" spans="1:25" ht="15.75">
      <c r="A16" s="1">
        <v>1</v>
      </c>
      <c r="B16" s="1" t="s">
        <v>18</v>
      </c>
      <c r="C16" s="1" t="s">
        <v>83</v>
      </c>
      <c r="D16" s="17">
        <v>0.011724537037037035</v>
      </c>
      <c r="E16" s="17">
        <v>0.006944444444444444</v>
      </c>
      <c r="F16" s="23">
        <f t="shared" si="0"/>
        <v>0.01866898148148148</v>
      </c>
      <c r="G16" s="72">
        <f t="shared" si="1"/>
        <v>44.203891477117</v>
      </c>
      <c r="H16" s="74">
        <v>0.0625</v>
      </c>
      <c r="I16" s="74">
        <v>0</v>
      </c>
      <c r="J16" s="74">
        <f t="shared" si="2"/>
        <v>0.0625</v>
      </c>
      <c r="K16" s="72">
        <v>0</v>
      </c>
      <c r="L16" s="75">
        <v>0</v>
      </c>
      <c r="M16" s="72">
        <v>0</v>
      </c>
      <c r="N16" s="75">
        <v>0.033715277777777775</v>
      </c>
      <c r="O16" s="75">
        <v>0.005208333333333333</v>
      </c>
      <c r="P16" s="75">
        <f t="shared" si="3"/>
        <v>0.03892361111111111</v>
      </c>
      <c r="Q16" s="72">
        <f t="shared" si="4"/>
        <v>223.87305699481868</v>
      </c>
      <c r="R16" s="75">
        <v>0.0015046296296296294</v>
      </c>
      <c r="S16" s="73">
        <v>0</v>
      </c>
      <c r="T16" s="75">
        <f t="shared" si="5"/>
        <v>0.0015046296296296294</v>
      </c>
      <c r="U16" s="72">
        <f t="shared" si="6"/>
        <v>281.8913480885312</v>
      </c>
      <c r="V16" s="76">
        <f t="shared" si="7"/>
        <v>0.012152777777777776</v>
      </c>
      <c r="W16" s="74">
        <f t="shared" si="8"/>
        <v>0.12159722222222222</v>
      </c>
      <c r="X16" s="72">
        <f t="shared" si="9"/>
        <v>549.9682965604668</v>
      </c>
      <c r="Y16" s="31">
        <v>7</v>
      </c>
    </row>
    <row r="17" spans="1:25" ht="15.75">
      <c r="A17" s="1">
        <v>4</v>
      </c>
      <c r="B17" s="1" t="s">
        <v>19</v>
      </c>
      <c r="C17" s="1" t="s">
        <v>48</v>
      </c>
      <c r="D17" s="2">
        <v>0.005636574074074074</v>
      </c>
      <c r="E17" s="2">
        <v>0</v>
      </c>
      <c r="F17" s="17">
        <f t="shared" si="0"/>
        <v>0.005636574074074074</v>
      </c>
      <c r="G17" s="72">
        <f t="shared" si="1"/>
        <v>198.4927377363661</v>
      </c>
      <c r="H17" s="74">
        <v>0.0625</v>
      </c>
      <c r="I17" s="74">
        <v>0</v>
      </c>
      <c r="J17" s="74">
        <f t="shared" si="2"/>
        <v>0.0625</v>
      </c>
      <c r="K17" s="72">
        <v>0</v>
      </c>
      <c r="L17" s="75">
        <v>0</v>
      </c>
      <c r="M17" s="72">
        <v>0</v>
      </c>
      <c r="N17" s="75">
        <v>0.041666666666666664</v>
      </c>
      <c r="O17" s="75">
        <v>0</v>
      </c>
      <c r="P17" s="73">
        <f t="shared" si="3"/>
        <v>0.041666666666666664</v>
      </c>
      <c r="Q17" s="72">
        <v>0</v>
      </c>
      <c r="R17" s="75">
        <v>0.00337962962962963</v>
      </c>
      <c r="S17" s="73">
        <v>0</v>
      </c>
      <c r="T17" s="73">
        <f t="shared" si="5"/>
        <v>0.00337962962962963</v>
      </c>
      <c r="U17" s="77">
        <f t="shared" si="6"/>
        <v>220.7746478873239</v>
      </c>
      <c r="V17" s="76">
        <f t="shared" si="7"/>
        <v>0</v>
      </c>
      <c r="W17" s="74">
        <f t="shared" si="8"/>
        <v>0.11318287037037036</v>
      </c>
      <c r="X17" s="77">
        <f t="shared" si="9"/>
        <v>419.26738562369</v>
      </c>
      <c r="Y17" s="31">
        <v>8</v>
      </c>
    </row>
    <row r="18" spans="1:25" ht="15.75">
      <c r="A18" s="1">
        <v>5</v>
      </c>
      <c r="B18" s="1" t="s">
        <v>18</v>
      </c>
      <c r="C18" s="1" t="s">
        <v>85</v>
      </c>
      <c r="D18" s="2">
        <v>0.007581018518518518</v>
      </c>
      <c r="E18" s="2">
        <v>0</v>
      </c>
      <c r="F18" s="17">
        <f t="shared" si="0"/>
        <v>0.007581018518518518</v>
      </c>
      <c r="G18" s="72">
        <f t="shared" si="1"/>
        <v>175.47273225541244</v>
      </c>
      <c r="H18" s="74">
        <v>0.0625</v>
      </c>
      <c r="I18" s="74">
        <v>0</v>
      </c>
      <c r="J18" s="74">
        <f t="shared" si="2"/>
        <v>0.0625</v>
      </c>
      <c r="K18" s="72">
        <v>0</v>
      </c>
      <c r="L18" s="75">
        <v>0</v>
      </c>
      <c r="M18" s="72">
        <v>0</v>
      </c>
      <c r="N18" s="75">
        <v>0.041666666666666664</v>
      </c>
      <c r="O18" s="75">
        <v>0</v>
      </c>
      <c r="P18" s="73">
        <f t="shared" si="3"/>
        <v>0.041666666666666664</v>
      </c>
      <c r="Q18" s="72">
        <v>0</v>
      </c>
      <c r="R18" s="75">
        <v>0.0026388888888888885</v>
      </c>
      <c r="S18" s="73">
        <v>0.003472222222222222</v>
      </c>
      <c r="T18" s="73">
        <f t="shared" si="5"/>
        <v>0.0061111111111111106</v>
      </c>
      <c r="U18" s="72">
        <f t="shared" si="6"/>
        <v>131.7404426559356</v>
      </c>
      <c r="V18" s="76">
        <f t="shared" si="7"/>
        <v>0.003472222222222222</v>
      </c>
      <c r="W18" s="74">
        <f t="shared" si="8"/>
        <v>0.1178587962962963</v>
      </c>
      <c r="X18" s="72">
        <f t="shared" si="9"/>
        <v>307.213174911348</v>
      </c>
      <c r="Y18" s="31">
        <v>9</v>
      </c>
    </row>
    <row r="19" spans="1:25" ht="15.75">
      <c r="A19" s="1">
        <v>3</v>
      </c>
      <c r="B19" s="1" t="s">
        <v>18</v>
      </c>
      <c r="C19" s="1" t="s">
        <v>82</v>
      </c>
      <c r="D19" s="2">
        <v>0.009432870370370371</v>
      </c>
      <c r="E19" s="2">
        <v>0.001736111111111111</v>
      </c>
      <c r="F19" s="17">
        <f t="shared" si="0"/>
        <v>0.011168981481481481</v>
      </c>
      <c r="G19" s="72">
        <f t="shared" si="1"/>
        <v>132.99534118936694</v>
      </c>
      <c r="H19" s="74">
        <v>0.0625</v>
      </c>
      <c r="I19" s="74">
        <v>0</v>
      </c>
      <c r="J19" s="74">
        <f t="shared" si="2"/>
        <v>0.0625</v>
      </c>
      <c r="K19" s="72">
        <v>0</v>
      </c>
      <c r="L19" s="75">
        <v>0</v>
      </c>
      <c r="M19" s="72">
        <v>0</v>
      </c>
      <c r="N19" s="75">
        <v>0.040775462962962965</v>
      </c>
      <c r="O19" s="75">
        <v>0.01423611111111111</v>
      </c>
      <c r="P19" s="73">
        <f t="shared" si="3"/>
        <v>0.055011574074074074</v>
      </c>
      <c r="Q19" s="72">
        <f>350*(1.2*P$14-P19)/(1.2*P$14-P$11)</f>
        <v>97.8367875647668</v>
      </c>
      <c r="R19" s="75">
        <v>0.0014467592592592594</v>
      </c>
      <c r="S19" s="73">
        <v>0.006944444444444444</v>
      </c>
      <c r="T19" s="73">
        <f t="shared" si="5"/>
        <v>0.008391203703703703</v>
      </c>
      <c r="U19" s="72">
        <f t="shared" si="6"/>
        <v>57.419517102615686</v>
      </c>
      <c r="V19" s="76">
        <f t="shared" si="7"/>
        <v>0.02291666666666667</v>
      </c>
      <c r="W19" s="74">
        <f t="shared" si="8"/>
        <v>0.13707175925925927</v>
      </c>
      <c r="X19" s="72">
        <f t="shared" si="9"/>
        <v>288.2516458567494</v>
      </c>
      <c r="Y19" s="31">
        <v>10</v>
      </c>
    </row>
    <row r="22" spans="3:8" ht="18.75">
      <c r="C22" s="108" t="s">
        <v>20</v>
      </c>
      <c r="D22" s="47"/>
      <c r="E22" s="47" t="s">
        <v>86</v>
      </c>
      <c r="F22" s="47"/>
      <c r="G22" s="47"/>
      <c r="H22" s="47"/>
    </row>
    <row r="24" spans="3:8" ht="18.75">
      <c r="C24" s="47" t="s">
        <v>7</v>
      </c>
      <c r="D24" s="47"/>
      <c r="E24" s="47" t="s">
        <v>8</v>
      </c>
      <c r="F24" s="47"/>
      <c r="G24" s="47"/>
      <c r="H24" s="47"/>
    </row>
    <row r="25" spans="3:7" ht="15">
      <c r="C25" s="11"/>
      <c r="G25" s="11"/>
    </row>
  </sheetData>
  <sheetProtection/>
  <mergeCells count="17">
    <mergeCell ref="B1:P1"/>
    <mergeCell ref="B2:P2"/>
    <mergeCell ref="B4:S4"/>
    <mergeCell ref="W7:W9"/>
    <mergeCell ref="B5:M5"/>
    <mergeCell ref="H7:M7"/>
    <mergeCell ref="L8:M8"/>
    <mergeCell ref="Y7:Y9"/>
    <mergeCell ref="D7:G7"/>
    <mergeCell ref="A7:A9"/>
    <mergeCell ref="R7:U7"/>
    <mergeCell ref="V7:V9"/>
    <mergeCell ref="X7:X9"/>
    <mergeCell ref="B7:B9"/>
    <mergeCell ref="C7:C9"/>
    <mergeCell ref="N7:Q7"/>
    <mergeCell ref="H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4">
      <selection activeCell="F22" sqref="F22"/>
    </sheetView>
  </sheetViews>
  <sheetFormatPr defaultColWidth="9.140625" defaultRowHeight="12.75"/>
  <cols>
    <col min="1" max="1" width="4.7109375" style="0" bestFit="1" customWidth="1"/>
    <col min="2" max="2" width="21.57421875" style="0" customWidth="1"/>
    <col min="3" max="3" width="29.00390625" style="0" customWidth="1"/>
    <col min="4" max="4" width="12.421875" style="0" customWidth="1"/>
    <col min="5" max="6" width="13.28125" style="0" customWidth="1"/>
    <col min="7" max="7" width="11.28125" style="0" customWidth="1"/>
    <col min="8" max="8" width="13.28125" style="0" customWidth="1"/>
  </cols>
  <sheetData>
    <row r="2" spans="2:9" s="26" customFormat="1" ht="18.75">
      <c r="B2" s="112" t="s">
        <v>5</v>
      </c>
      <c r="C2" s="112"/>
      <c r="D2" s="112"/>
      <c r="E2" s="112"/>
      <c r="F2" s="112"/>
      <c r="G2" s="112"/>
      <c r="H2" s="34"/>
      <c r="I2" s="34"/>
    </row>
    <row r="3" spans="2:9" s="26" customFormat="1" ht="18.75">
      <c r="B3" s="112" t="s">
        <v>6</v>
      </c>
      <c r="C3" s="112"/>
      <c r="D3" s="112"/>
      <c r="E3" s="112"/>
      <c r="F3" s="112"/>
      <c r="G3" s="112"/>
      <c r="H3" s="34"/>
      <c r="I3" s="34"/>
    </row>
    <row r="4" s="26" customFormat="1" ht="12.75"/>
    <row r="5" spans="1:10" s="26" customFormat="1" ht="15.75">
      <c r="A5" s="113" t="s">
        <v>65</v>
      </c>
      <c r="B5" s="113"/>
      <c r="C5" s="113"/>
      <c r="D5" s="113"/>
      <c r="E5" s="113"/>
      <c r="F5" s="113"/>
      <c r="G5" s="113"/>
      <c r="H5" s="113"/>
      <c r="I5" s="35"/>
      <c r="J5" s="35"/>
    </row>
    <row r="6" spans="3:9" ht="18">
      <c r="C6" s="114" t="s">
        <v>52</v>
      </c>
      <c r="D6" s="114"/>
      <c r="E6" s="114"/>
      <c r="F6" s="33"/>
      <c r="G6" s="33"/>
      <c r="H6" s="3"/>
      <c r="I6" s="3"/>
    </row>
    <row r="7" spans="4:8" ht="15.75">
      <c r="D7" s="7"/>
      <c r="H7" s="3"/>
    </row>
    <row r="8" spans="2:7" ht="15.75">
      <c r="B8" s="7" t="s">
        <v>185</v>
      </c>
      <c r="D8" s="32"/>
      <c r="E8" t="s">
        <v>182</v>
      </c>
      <c r="G8" s="40" t="s">
        <v>13</v>
      </c>
    </row>
    <row r="9" spans="1:8" s="26" customFormat="1" ht="47.25">
      <c r="A9" s="24" t="s">
        <v>0</v>
      </c>
      <c r="B9" s="24" t="s">
        <v>14</v>
      </c>
      <c r="C9" s="24" t="s">
        <v>81</v>
      </c>
      <c r="D9" s="24" t="s">
        <v>25</v>
      </c>
      <c r="E9" s="24" t="s">
        <v>183</v>
      </c>
      <c r="F9" s="24" t="s">
        <v>23</v>
      </c>
      <c r="G9" s="24" t="s">
        <v>21</v>
      </c>
      <c r="H9" s="24" t="s">
        <v>89</v>
      </c>
    </row>
    <row r="10" spans="1:8" ht="18.75">
      <c r="A10" s="27">
        <v>1</v>
      </c>
      <c r="B10" s="27" t="s">
        <v>24</v>
      </c>
      <c r="C10" s="27" t="s">
        <v>49</v>
      </c>
      <c r="D10" s="99">
        <v>0.0008784722222222223</v>
      </c>
      <c r="E10" s="99"/>
      <c r="F10" s="99">
        <f aca="true" t="shared" si="0" ref="F10:F19">D10+E10</f>
        <v>0.0008784722222222223</v>
      </c>
      <c r="G10" s="29">
        <v>1</v>
      </c>
      <c r="H10" s="39">
        <f>550*(1.2*F$19-F10)/(1.2*F$19-F$10)</f>
        <v>550</v>
      </c>
    </row>
    <row r="11" spans="1:8" ht="18.75">
      <c r="A11" s="27">
        <v>2</v>
      </c>
      <c r="B11" s="27" t="s">
        <v>41</v>
      </c>
      <c r="C11" s="27" t="s">
        <v>45</v>
      </c>
      <c r="D11" s="99">
        <v>0.0008923611111111112</v>
      </c>
      <c r="E11" s="99"/>
      <c r="F11" s="99">
        <f t="shared" si="0"/>
        <v>0.0008923611111111112</v>
      </c>
      <c r="G11" s="30" t="s">
        <v>186</v>
      </c>
      <c r="H11" s="39">
        <v>0</v>
      </c>
    </row>
    <row r="12" spans="1:8" ht="18.75">
      <c r="A12" s="27">
        <v>3</v>
      </c>
      <c r="B12" s="27" t="s">
        <v>18</v>
      </c>
      <c r="C12" s="27" t="s">
        <v>83</v>
      </c>
      <c r="D12" s="99">
        <v>0.0009425925925925925</v>
      </c>
      <c r="E12" s="99"/>
      <c r="F12" s="99">
        <f t="shared" si="0"/>
        <v>0.0009425925925925925</v>
      </c>
      <c r="G12" s="30">
        <v>2</v>
      </c>
      <c r="H12" s="39">
        <f aca="true" t="shared" si="1" ref="H12:H19">550*(1.2*F$19-F12)/(1.2*F$19-F$10)</f>
        <v>519.3670326135039</v>
      </c>
    </row>
    <row r="13" spans="1:8" ht="18.75">
      <c r="A13" s="27">
        <v>4</v>
      </c>
      <c r="B13" s="27" t="s">
        <v>18</v>
      </c>
      <c r="C13" s="27" t="s">
        <v>82</v>
      </c>
      <c r="D13" s="99">
        <v>0.001053935185185185</v>
      </c>
      <c r="E13" s="99"/>
      <c r="F13" s="99">
        <f t="shared" si="0"/>
        <v>0.001053935185185185</v>
      </c>
      <c r="G13" s="30">
        <v>3</v>
      </c>
      <c r="H13" s="39">
        <f t="shared" si="1"/>
        <v>466.17404592431745</v>
      </c>
    </row>
    <row r="14" spans="1:8" ht="18.75">
      <c r="A14" s="27">
        <v>5</v>
      </c>
      <c r="B14" s="27" t="s">
        <v>18</v>
      </c>
      <c r="C14" s="27" t="s">
        <v>84</v>
      </c>
      <c r="D14" s="99">
        <v>0.0010855324074074072</v>
      </c>
      <c r="E14" s="99"/>
      <c r="F14" s="99">
        <f t="shared" si="0"/>
        <v>0.0010855324074074072</v>
      </c>
      <c r="G14" s="69">
        <v>4</v>
      </c>
      <c r="H14" s="39">
        <f t="shared" si="1"/>
        <v>451.0787388908997</v>
      </c>
    </row>
    <row r="15" spans="1:8" ht="18.75">
      <c r="A15" s="27">
        <v>6</v>
      </c>
      <c r="B15" s="27" t="s">
        <v>19</v>
      </c>
      <c r="C15" s="27" t="s">
        <v>48</v>
      </c>
      <c r="D15" s="99">
        <v>0.0010873842592592593</v>
      </c>
      <c r="E15" s="99"/>
      <c r="F15" s="99">
        <f t="shared" si="0"/>
        <v>0.0010873842592592593</v>
      </c>
      <c r="G15" s="69">
        <v>5</v>
      </c>
      <c r="H15" s="39">
        <f t="shared" si="1"/>
        <v>450.1940322515784</v>
      </c>
    </row>
    <row r="16" spans="1:8" ht="18.75">
      <c r="A16" s="27">
        <v>7</v>
      </c>
      <c r="B16" s="27" t="s">
        <v>17</v>
      </c>
      <c r="C16" s="27" t="s">
        <v>184</v>
      </c>
      <c r="D16" s="99">
        <v>0.0010181712962962963</v>
      </c>
      <c r="E16" s="99">
        <v>0.00011574074074074073</v>
      </c>
      <c r="F16" s="99">
        <f t="shared" si="0"/>
        <v>0.001133912037037037</v>
      </c>
      <c r="G16" s="69">
        <v>6</v>
      </c>
      <c r="H16" s="39">
        <f t="shared" si="1"/>
        <v>427.9657779386336</v>
      </c>
    </row>
    <row r="17" spans="1:8" ht="18.75">
      <c r="A17" s="27">
        <v>8</v>
      </c>
      <c r="B17" s="27" t="s">
        <v>16</v>
      </c>
      <c r="C17" s="27" t="s">
        <v>46</v>
      </c>
      <c r="D17" s="99">
        <v>0.0012452546296296296</v>
      </c>
      <c r="E17" s="99"/>
      <c r="F17" s="99">
        <f t="shared" si="0"/>
        <v>0.0012452546296296296</v>
      </c>
      <c r="G17" s="69">
        <v>7</v>
      </c>
      <c r="H17" s="39">
        <f t="shared" si="1"/>
        <v>374.7727912494471</v>
      </c>
    </row>
    <row r="18" spans="1:8" ht="18.75">
      <c r="A18" s="27">
        <v>9</v>
      </c>
      <c r="B18" s="27" t="s">
        <v>41</v>
      </c>
      <c r="C18" s="27" t="s">
        <v>108</v>
      </c>
      <c r="D18" s="99">
        <v>0.0012762731481481481</v>
      </c>
      <c r="E18" s="99"/>
      <c r="F18" s="99">
        <f t="shared" si="0"/>
        <v>0.0012762731481481481</v>
      </c>
      <c r="G18" s="69">
        <v>8</v>
      </c>
      <c r="H18" s="39">
        <f t="shared" si="1"/>
        <v>359.9539550408172</v>
      </c>
    </row>
    <row r="19" spans="1:8" ht="18.75">
      <c r="A19" s="27">
        <v>10</v>
      </c>
      <c r="B19" s="27" t="s">
        <v>18</v>
      </c>
      <c r="C19" s="27" t="s">
        <v>85</v>
      </c>
      <c r="D19" s="99">
        <v>0.0016914351851851854</v>
      </c>
      <c r="E19" s="99"/>
      <c r="F19" s="99">
        <f t="shared" si="0"/>
        <v>0.0016914351851851854</v>
      </c>
      <c r="G19" s="69">
        <v>9</v>
      </c>
      <c r="H19" s="39">
        <f t="shared" si="1"/>
        <v>161.6137853379981</v>
      </c>
    </row>
    <row r="20" spans="1:7" ht="15.75">
      <c r="A20" s="4"/>
      <c r="C20" s="5"/>
      <c r="D20" s="5"/>
      <c r="E20" s="5"/>
      <c r="F20" s="5"/>
      <c r="G20" s="5"/>
    </row>
    <row r="21" spans="2:6" ht="18.75">
      <c r="B21" s="108" t="s">
        <v>20</v>
      </c>
      <c r="C21" s="109"/>
      <c r="D21" s="47" t="s">
        <v>86</v>
      </c>
      <c r="E21" s="109"/>
      <c r="F21" s="109"/>
    </row>
    <row r="23" spans="2:6" ht="18.75">
      <c r="B23" s="47" t="s">
        <v>7</v>
      </c>
      <c r="C23" s="109"/>
      <c r="D23" s="47" t="s">
        <v>8</v>
      </c>
      <c r="E23" s="109"/>
      <c r="F23" s="109"/>
    </row>
  </sheetData>
  <sheetProtection/>
  <mergeCells count="4">
    <mergeCell ref="B2:G2"/>
    <mergeCell ref="B3:G3"/>
    <mergeCell ref="A5:H5"/>
    <mergeCell ref="C6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2010-09-26T07:54:08Z</cp:lastPrinted>
  <dcterms:created xsi:type="dcterms:W3CDTF">1996-10-08T23:32:33Z</dcterms:created>
  <dcterms:modified xsi:type="dcterms:W3CDTF">2010-09-28T17:15:09Z</dcterms:modified>
  <cp:category/>
  <cp:version/>
  <cp:contentType/>
  <cp:contentStatus/>
</cp:coreProperties>
</file>