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40" windowHeight="12405" activeTab="1"/>
  </bookViews>
  <sheets>
    <sheet name="Паровозы" sheetId="1" r:id="rId1"/>
    <sheet name="Паровозы Lite" sheetId="2" r:id="rId2"/>
    <sheet name="Вольная стая" sheetId="3" r:id="rId3"/>
    <sheet name="Мандатная комиссия" sheetId="4" r:id="rId4"/>
    <sheet name="Местонахождение" sheetId="5" r:id="rId5"/>
  </sheets>
  <definedNames/>
  <calcPr fullCalcOnLoad="1"/>
</workbook>
</file>

<file path=xl/sharedStrings.xml><?xml version="1.0" encoding="utf-8"?>
<sst xmlns="http://schemas.openxmlformats.org/spreadsheetml/2006/main" count="301" uniqueCount="147">
  <si>
    <t>№</t>
  </si>
  <si>
    <t>Класс Паровозы</t>
  </si>
  <si>
    <t>Кол-во</t>
  </si>
  <si>
    <t>МС</t>
  </si>
  <si>
    <t>КМС</t>
  </si>
  <si>
    <t>Класс Паровозы Light</t>
  </si>
  <si>
    <t>Класс Вольная стая</t>
  </si>
  <si>
    <t>Название команды</t>
  </si>
  <si>
    <t>Руководитель</t>
  </si>
  <si>
    <t>ИТОГО</t>
  </si>
  <si>
    <t>ВСЕГО</t>
  </si>
  <si>
    <t>Команда</t>
  </si>
  <si>
    <t>Заявлено КП</t>
  </si>
  <si>
    <t>Подтверждено КП</t>
  </si>
  <si>
    <t>Не взято КП</t>
  </si>
  <si>
    <t>Время старта</t>
  </si>
  <si>
    <t>Время финиша</t>
  </si>
  <si>
    <t>Всего КП на дистанции:</t>
  </si>
  <si>
    <t>Время лидера</t>
  </si>
  <si>
    <t>Кол-во КП лидера</t>
  </si>
  <si>
    <t>Время на дистанции</t>
  </si>
  <si>
    <t>Итоговое время</t>
  </si>
  <si>
    <t>Место</t>
  </si>
  <si>
    <t>Время одного КП</t>
  </si>
  <si>
    <t>Технический протокол класса Паровозы</t>
  </si>
  <si>
    <t>Технический протокол класса Паровозы Light</t>
  </si>
  <si>
    <t>Технический протокол класса Вольная стая</t>
  </si>
  <si>
    <t>Примечание</t>
  </si>
  <si>
    <t>10-&gt;15</t>
  </si>
  <si>
    <t>24-&gt;27</t>
  </si>
  <si>
    <t>1-&gt;9</t>
  </si>
  <si>
    <t>22-&gt;21</t>
  </si>
  <si>
    <t>14-&gt;18</t>
  </si>
  <si>
    <t>8-&gt;11</t>
  </si>
  <si>
    <t>st-&gt;1</t>
  </si>
  <si>
    <t>21-&gt;22</t>
  </si>
  <si>
    <t>22-&gt;29</t>
  </si>
  <si>
    <t>18-&gt;21</t>
  </si>
  <si>
    <t>7-&gt;6</t>
  </si>
  <si>
    <t>1-&gt;5</t>
  </si>
  <si>
    <t>9-&gt;11</t>
  </si>
  <si>
    <t>Кол-во участников</t>
  </si>
  <si>
    <t>Разряды и звания</t>
  </si>
  <si>
    <t>Ранг средний</t>
  </si>
  <si>
    <t>Назвавние команды</t>
  </si>
  <si>
    <t>Болотные медведи (Ариадна)</t>
  </si>
  <si>
    <t>Пол</t>
  </si>
  <si>
    <t>Возраст (по дате рожд.)</t>
  </si>
  <si>
    <t>М</t>
  </si>
  <si>
    <t>Ж</t>
  </si>
  <si>
    <t xml:space="preserve">&lt;18 </t>
  </si>
  <si>
    <t>18-21</t>
  </si>
  <si>
    <t>22-25</t>
  </si>
  <si>
    <t>26-40</t>
  </si>
  <si>
    <t>&gt;40</t>
  </si>
  <si>
    <t>5-&gt;11</t>
  </si>
  <si>
    <t>Тимбухту (Новосибирск, КЕДР ТСЦ Панда)</t>
  </si>
  <si>
    <t>Денис Шенин Вячеславович</t>
  </si>
  <si>
    <t>Опоссумы( Новосибирск Кедр -Сибирь)</t>
  </si>
  <si>
    <t>Коробчевская Ксения Викторовна</t>
  </si>
  <si>
    <t>18-&gt;27</t>
  </si>
  <si>
    <t>5-&gt;8</t>
  </si>
  <si>
    <t>15-&gt;17</t>
  </si>
  <si>
    <t>st-&gt;maz</t>
  </si>
  <si>
    <t>31-&gt;29</t>
  </si>
  <si>
    <t>Корепанов Анатолий Евгеньевич</t>
  </si>
  <si>
    <t>Анти-Кедр (Новосибирск, Кедр)</t>
  </si>
  <si>
    <t>Бёдвотчеры (Томск )</t>
  </si>
  <si>
    <t>Карачаков Евгений Михайлович</t>
  </si>
  <si>
    <t>Капибары (Томск, ТАКТ)</t>
  </si>
  <si>
    <t>Шильников Владимир Львович</t>
  </si>
  <si>
    <t>Вертикаль (Томск, Вертикаль)</t>
  </si>
  <si>
    <t>Янтарь (Северск, Янтарь)</t>
  </si>
  <si>
    <t>Шарапов Константин Михайлович</t>
  </si>
  <si>
    <t>Неподдающиеся (Томск, ТАКТ)</t>
  </si>
  <si>
    <t>Кривошеина Анна Сергеевна</t>
  </si>
  <si>
    <t>Лехан Евгений Сергеевич</t>
  </si>
  <si>
    <t>А шли бы мы (Томск, Берендеи)</t>
  </si>
  <si>
    <t>Азимут (Новосибирск,Кедр-Панда)</t>
  </si>
  <si>
    <t>Назаров Евгений Анатольевич</t>
  </si>
  <si>
    <t>Поморцева Катерина Александровна</t>
  </si>
  <si>
    <t>Тычинки и пестики (Томск, Альтус)</t>
  </si>
  <si>
    <t>Кузбасс (Новокузнецк, Ленинск, Томск)</t>
  </si>
  <si>
    <t>Пронькина Анна Викторовна</t>
  </si>
  <si>
    <t>Корень из одиннадцати (Томск, Амазонки)</t>
  </si>
  <si>
    <t>Ленский Александр Данилович</t>
  </si>
  <si>
    <t>Гольфстрим (Томск, Кедр)</t>
  </si>
  <si>
    <t>Чернова Юлия Валерьевна</t>
  </si>
  <si>
    <t>Стронин Олег Владимирович</t>
  </si>
  <si>
    <t>Эстонские Борзые (Томск, Альтус)</t>
  </si>
  <si>
    <t>Два капитана (Томск, Амазонки)</t>
  </si>
  <si>
    <t>Парипко Михаил Владимирович</t>
  </si>
  <si>
    <t>Бизоны (Томск, Амазонки)</t>
  </si>
  <si>
    <t>Зиякаев Григорий Ракитович</t>
  </si>
  <si>
    <t>Милованов Николай Владимирович</t>
  </si>
  <si>
    <t>Берендюк и К (Томск, Берендеи)</t>
  </si>
  <si>
    <t>Шпатель (Томск, Амазонки)</t>
  </si>
  <si>
    <t>Артюшин Артем Рудольфович</t>
  </si>
  <si>
    <t>Шкитов Дмитрий Андреевич</t>
  </si>
  <si>
    <t>Рябцев Юрий Вячеславович</t>
  </si>
  <si>
    <t>Бабинович Алексей Михайлович</t>
  </si>
  <si>
    <t>Берсерк (Томск, Берендеи)</t>
  </si>
  <si>
    <t>Председатель мандатной комиссии</t>
  </si>
  <si>
    <t>Секретарь мандатной комиссии</t>
  </si>
  <si>
    <t>Бобровый брод (Томск, Берендеи )</t>
  </si>
  <si>
    <t>Малков Дмитрий Вадимович</t>
  </si>
  <si>
    <t>Павел Семенов Аркадьевич</t>
  </si>
  <si>
    <t>Захаров Яков Владимирович</t>
  </si>
  <si>
    <t>Валявин Михаил Борисович</t>
  </si>
  <si>
    <t>Протокол мандатной комиссии открытых областных соревнований по спортивному туризму (дистанция - пешая - длинная - группа), 17-19 октября 2008, Томская и Кемеровская области</t>
  </si>
  <si>
    <t>Дятлы ТГУ (Томск)</t>
  </si>
  <si>
    <t>ТАКТ КТФ (Томск, ТАКТ)</t>
  </si>
  <si>
    <t>В4 (Новосибирск,Кедр, ТСЦ Панда)</t>
  </si>
  <si>
    <t>13-&gt;42</t>
  </si>
  <si>
    <t>13-&gt;14</t>
  </si>
  <si>
    <t xml:space="preserve">            А.А. Макунин</t>
  </si>
  <si>
    <t xml:space="preserve">             А. В. Важенина</t>
  </si>
  <si>
    <t>22-&gt;</t>
  </si>
  <si>
    <t>18-&gt;</t>
  </si>
  <si>
    <t>8-&gt;9</t>
  </si>
  <si>
    <t>22-&gt;fin</t>
  </si>
  <si>
    <t>21-&gt;34</t>
  </si>
  <si>
    <t>таеж-&gt;sur</t>
  </si>
  <si>
    <t>снялись со ст. Тайга</t>
  </si>
  <si>
    <t>22-&gt;30</t>
  </si>
  <si>
    <t>35-&gt;</t>
  </si>
  <si>
    <t>9-&gt;fin</t>
  </si>
  <si>
    <t>26-&gt;37</t>
  </si>
  <si>
    <t>33-&gt;50</t>
  </si>
  <si>
    <t>50-&gt;</t>
  </si>
  <si>
    <t>50-&gt;49</t>
  </si>
  <si>
    <t>45-&gt;51</t>
  </si>
  <si>
    <t>&gt;fin</t>
  </si>
  <si>
    <t>25-.fin</t>
  </si>
  <si>
    <t>сошли с дистанции на оп. Сураново</t>
  </si>
  <si>
    <t>сошли с дистанции на ст. Тайга</t>
  </si>
  <si>
    <t>пришли на финиш после закрытия</t>
  </si>
  <si>
    <t>% от лидера</t>
  </si>
  <si>
    <t>Итоговое лучшее время</t>
  </si>
  <si>
    <t xml:space="preserve">Однозначно не вызывает сомнений в пешем прохождении </t>
  </si>
  <si>
    <t xml:space="preserve">Паровозы </t>
  </si>
  <si>
    <t>компас</t>
  </si>
  <si>
    <t>в/к</t>
  </si>
  <si>
    <t>не успели на финиш в полном составе</t>
  </si>
  <si>
    <t>Прим</t>
  </si>
  <si>
    <t>Прим.</t>
  </si>
  <si>
    <t>Время финиша в классе было продлено до 21:00 решением главного судьи в связи с изменением условий старта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</si>
</sst>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h]:mm:ss;@"/>
    <numFmt numFmtId="173" formatCode="[$-FC19]d\ mmmm\ yyyy\ &quot;г.&quot;"/>
    <numFmt numFmtId="174" formatCode="dd/mm/yy\ h:mm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6" xfId="0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0" fillId="0" borderId="28" xfId="0" applyBorder="1" applyAlignment="1">
      <alignment horizontal="left" vertical="center"/>
    </xf>
    <xf numFmtId="0" fontId="5" fillId="0" borderId="25" xfId="0" applyFont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172" fontId="0" fillId="0" borderId="31" xfId="0" applyNumberFormat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7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22" fontId="0" fillId="0" borderId="5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0" fontId="0" fillId="0" borderId="31" xfId="0" applyNumberFormat="1" applyFill="1" applyBorder="1" applyAlignment="1">
      <alignment/>
    </xf>
    <xf numFmtId="10" fontId="0" fillId="0" borderId="3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22" fontId="0" fillId="0" borderId="32" xfId="0" applyNumberForma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0" fillId="0" borderId="32" xfId="0" applyNumberFormat="1" applyBorder="1" applyAlignment="1">
      <alignment vertical="center"/>
    </xf>
    <xf numFmtId="174" fontId="0" fillId="0" borderId="1" xfId="0" applyNumberFormat="1" applyFill="1" applyBorder="1" applyAlignment="1">
      <alignment/>
    </xf>
    <xf numFmtId="0" fontId="0" fillId="0" borderId="4" xfId="0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174" fontId="0" fillId="0" borderId="1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H30" sqref="H30"/>
    </sheetView>
  </sheetViews>
  <sheetFormatPr defaultColWidth="9.140625" defaultRowHeight="12.75"/>
  <cols>
    <col min="1" max="1" width="4.140625" style="0" customWidth="1"/>
    <col min="2" max="2" width="44.7109375" style="0" customWidth="1"/>
    <col min="3" max="3" width="41.140625" style="0" customWidth="1"/>
    <col min="4" max="4" width="6.28125" style="2" customWidth="1"/>
    <col min="5" max="5" width="13.28125" style="0" customWidth="1"/>
    <col min="6" max="6" width="14.140625" style="0" customWidth="1"/>
    <col min="7" max="7" width="13.8515625" style="0" customWidth="1"/>
    <col min="9" max="9" width="10.7109375" style="0" customWidth="1"/>
    <col min="12" max="12" width="10.00390625" style="0" customWidth="1"/>
  </cols>
  <sheetData>
    <row r="1" spans="1:3" ht="15.75">
      <c r="A1" s="85" t="s">
        <v>24</v>
      </c>
      <c r="C1" t="s">
        <v>139</v>
      </c>
    </row>
    <row r="2" ht="13.5" thickBot="1"/>
    <row r="3" spans="1:14" ht="30" customHeight="1">
      <c r="A3" s="41" t="s">
        <v>0</v>
      </c>
      <c r="B3" s="42" t="s">
        <v>11</v>
      </c>
      <c r="C3" s="42" t="s">
        <v>8</v>
      </c>
      <c r="D3" s="43" t="s">
        <v>2</v>
      </c>
      <c r="E3" s="44" t="s">
        <v>15</v>
      </c>
      <c r="F3" s="44" t="s">
        <v>16</v>
      </c>
      <c r="G3" s="45" t="s">
        <v>20</v>
      </c>
      <c r="H3" s="44" t="s">
        <v>12</v>
      </c>
      <c r="I3" s="44" t="s">
        <v>13</v>
      </c>
      <c r="J3" s="44" t="s">
        <v>14</v>
      </c>
      <c r="K3" s="44" t="s">
        <v>22</v>
      </c>
      <c r="L3" s="44" t="s">
        <v>21</v>
      </c>
      <c r="M3" s="95" t="s">
        <v>137</v>
      </c>
      <c r="N3" s="92" t="s">
        <v>144</v>
      </c>
    </row>
    <row r="4" spans="1:14" s="108" customFormat="1" ht="15">
      <c r="A4" s="89">
        <v>14</v>
      </c>
      <c r="B4" s="80" t="str">
        <f>'Мандатная комиссия'!B9</f>
        <v>Бобровый брод (Томск, Берендеи )</v>
      </c>
      <c r="C4" s="80" t="str">
        <f>'Мандатная комиссия'!C9</f>
        <v>Милованов Николай Владимирович</v>
      </c>
      <c r="D4" s="106">
        <v>5</v>
      </c>
      <c r="E4" s="132">
        <v>39738.89444444444</v>
      </c>
      <c r="F4" s="132">
        <v>39740.816666666666</v>
      </c>
      <c r="G4" s="115">
        <f>F4-E4</f>
        <v>1.922222222223354</v>
      </c>
      <c r="H4" s="106">
        <v>17</v>
      </c>
      <c r="I4" s="106">
        <v>17</v>
      </c>
      <c r="J4" s="106">
        <f>$C$21-I4</f>
        <v>15</v>
      </c>
      <c r="K4" s="106">
        <v>1</v>
      </c>
      <c r="L4" s="107">
        <f>G4+J4*$C$24</f>
        <v>3.844444444446708</v>
      </c>
      <c r="M4" s="119">
        <f>L4/$C$25</f>
        <v>1</v>
      </c>
      <c r="N4" s="121"/>
    </row>
    <row r="5" spans="1:14" ht="15">
      <c r="A5" s="46">
        <v>10</v>
      </c>
      <c r="B5" s="80" t="str">
        <f>'Мандатная комиссия'!B5</f>
        <v>Янтарь (Северск, Янтарь)</v>
      </c>
      <c r="C5" s="80" t="str">
        <f>'Мандатная комиссия'!C5</f>
        <v>Шарапов Константин Михайлович</v>
      </c>
      <c r="D5" s="57">
        <v>9</v>
      </c>
      <c r="E5" s="132">
        <v>39738.89444444444</v>
      </c>
      <c r="F5" s="132">
        <v>39740.75</v>
      </c>
      <c r="G5" s="112">
        <f>F5-E5</f>
        <v>1.8555555555576575</v>
      </c>
      <c r="H5" s="57">
        <v>15</v>
      </c>
      <c r="I5" s="57">
        <v>15</v>
      </c>
      <c r="J5" s="57">
        <f>$C$21-I5</f>
        <v>17</v>
      </c>
      <c r="K5" s="57">
        <v>2</v>
      </c>
      <c r="L5" s="26">
        <f>G5+J5*$C$24</f>
        <v>4.034074074077458</v>
      </c>
      <c r="M5" s="113">
        <f>L5/$C$25</f>
        <v>1.0493256262045014</v>
      </c>
      <c r="N5" s="122"/>
    </row>
    <row r="6" spans="1:14" s="108" customFormat="1" ht="15">
      <c r="A6" s="89">
        <v>17</v>
      </c>
      <c r="B6" s="80" t="str">
        <f>'Мандатная комиссия'!B12</f>
        <v>Болотные медведи (Ариадна)</v>
      </c>
      <c r="C6" s="80" t="str">
        <f>'Мандатная комиссия'!C12</f>
        <v>Малков Дмитрий Вадимович</v>
      </c>
      <c r="D6" s="106">
        <v>4</v>
      </c>
      <c r="E6" s="132">
        <v>39738.89444444444</v>
      </c>
      <c r="F6" s="132">
        <v>39740.770833333336</v>
      </c>
      <c r="G6" s="115">
        <f>F6-E6</f>
        <v>1.8763888888934162</v>
      </c>
      <c r="H6" s="106">
        <v>14</v>
      </c>
      <c r="I6" s="106">
        <v>13</v>
      </c>
      <c r="J6" s="106">
        <f>$C$21-I6</f>
        <v>19</v>
      </c>
      <c r="K6" s="106">
        <v>3</v>
      </c>
      <c r="L6" s="107">
        <f>G6+J6*$C$24</f>
        <v>4.311203703709664</v>
      </c>
      <c r="M6" s="119">
        <f>L6/$C$25</f>
        <v>1.1214113680163043</v>
      </c>
      <c r="N6" s="121"/>
    </row>
    <row r="7" spans="1:14" s="108" customFormat="1" ht="15">
      <c r="A7" s="89">
        <v>24</v>
      </c>
      <c r="B7" s="80" t="str">
        <f>'Мандатная комиссия'!B19</f>
        <v>Шпатель (Томск, Амазонки)</v>
      </c>
      <c r="C7" s="80" t="str">
        <f>'Мандатная комиссия'!C19</f>
        <v>Шкитов Дмитрий Андреевич</v>
      </c>
      <c r="D7" s="106">
        <v>5</v>
      </c>
      <c r="E7" s="132">
        <v>39738.89444444444</v>
      </c>
      <c r="F7" s="132">
        <v>39740.78055555555</v>
      </c>
      <c r="G7" s="115">
        <f>F7-E7</f>
        <v>1.8861111111109494</v>
      </c>
      <c r="H7" s="106">
        <v>13</v>
      </c>
      <c r="I7" s="106">
        <v>13</v>
      </c>
      <c r="J7" s="106">
        <f>$C$21-I7</f>
        <v>19</v>
      </c>
      <c r="K7" s="106">
        <v>4</v>
      </c>
      <c r="L7" s="107">
        <f>G7+J7*$C$24</f>
        <v>4.320925925927197</v>
      </c>
      <c r="M7" s="119">
        <f>L7/$C$25</f>
        <v>1.1239402697491871</v>
      </c>
      <c r="N7" s="121"/>
    </row>
    <row r="8" spans="1:14" s="108" customFormat="1" ht="15">
      <c r="A8" s="89">
        <v>18</v>
      </c>
      <c r="B8" s="80" t="str">
        <f>'Мандатная комиссия'!B13</f>
        <v>Кузбасс (Новокузнецк, Ленинск, Томск)</v>
      </c>
      <c r="C8" s="80" t="str">
        <f>'Мандатная комиссия'!C13</f>
        <v>Пронькина Анна Викторовна</v>
      </c>
      <c r="D8" s="106">
        <v>5</v>
      </c>
      <c r="E8" s="132">
        <v>39738.89444444444</v>
      </c>
      <c r="F8" s="132">
        <v>39740.76111111111</v>
      </c>
      <c r="G8" s="115">
        <f>F8-E8</f>
        <v>1.866666666668607</v>
      </c>
      <c r="H8" s="106">
        <v>11</v>
      </c>
      <c r="I8" s="106">
        <v>11</v>
      </c>
      <c r="J8" s="106">
        <f>$C$21-I8</f>
        <v>21</v>
      </c>
      <c r="K8" s="106">
        <v>5</v>
      </c>
      <c r="L8" s="107">
        <f>G8+J8*$C$24</f>
        <v>4.557777777781302</v>
      </c>
      <c r="M8" s="119">
        <f>L8/$C$25</f>
        <v>1.1855491329481955</v>
      </c>
      <c r="N8" s="121"/>
    </row>
    <row r="9" spans="1:14" s="108" customFormat="1" ht="15">
      <c r="A9" s="89">
        <v>21</v>
      </c>
      <c r="B9" s="80" t="str">
        <f>'Мандатная комиссия'!B16</f>
        <v>Бизоны (Томск, Амазонки)</v>
      </c>
      <c r="C9" s="80" t="str">
        <f>'Мандатная комиссия'!C16</f>
        <v>Зиякаев Григорий Ракитович</v>
      </c>
      <c r="D9" s="106">
        <v>5</v>
      </c>
      <c r="E9" s="132">
        <v>39738.89444444444</v>
      </c>
      <c r="F9" s="132">
        <v>39740.75</v>
      </c>
      <c r="G9" s="115">
        <f>F9-E9</f>
        <v>1.8555555555576575</v>
      </c>
      <c r="H9" s="106">
        <v>11</v>
      </c>
      <c r="I9" s="106">
        <v>10</v>
      </c>
      <c r="J9" s="106">
        <f>$C$21-I9</f>
        <v>22</v>
      </c>
      <c r="K9" s="106">
        <v>6</v>
      </c>
      <c r="L9" s="107">
        <f>G9+J9*$C$24</f>
        <v>4.674814814818577</v>
      </c>
      <c r="M9" s="119">
        <f>L9/$C$25</f>
        <v>1.2159922928711682</v>
      </c>
      <c r="N9" s="121"/>
    </row>
    <row r="10" spans="1:14" s="108" customFormat="1" ht="15">
      <c r="A10" s="89">
        <v>15</v>
      </c>
      <c r="B10" s="80" t="str">
        <f>'Мандатная комиссия'!B10</f>
        <v>Корень из одиннадцати (Томск, Амазонки)</v>
      </c>
      <c r="C10" s="80" t="str">
        <f>'Мандатная комиссия'!C10</f>
        <v>Ленский Александр Данилович</v>
      </c>
      <c r="D10" s="106">
        <v>4</v>
      </c>
      <c r="E10" s="132">
        <v>39738.89444444444</v>
      </c>
      <c r="F10" s="132">
        <v>39740.78125</v>
      </c>
      <c r="G10" s="115">
        <f>F10-E10</f>
        <v>1.8868055555576575</v>
      </c>
      <c r="H10" s="106">
        <v>9</v>
      </c>
      <c r="I10" s="106">
        <v>9</v>
      </c>
      <c r="J10" s="106">
        <f>$C$21-I10</f>
        <v>23</v>
      </c>
      <c r="K10" s="106">
        <v>7</v>
      </c>
      <c r="L10" s="107">
        <f>G10+J10*$C$24</f>
        <v>4.8342129629668005</v>
      </c>
      <c r="M10" s="119">
        <f>L10/$C$25</f>
        <v>1.2574542389212597</v>
      </c>
      <c r="N10" s="121"/>
    </row>
    <row r="11" spans="1:14" s="108" customFormat="1" ht="15">
      <c r="A11" s="89">
        <v>22</v>
      </c>
      <c r="B11" s="80" t="str">
        <f>'Мандатная комиссия'!B17</f>
        <v>Два капитана (Томск, Амазонки)</v>
      </c>
      <c r="C11" s="80" t="str">
        <f>'Мандатная комиссия'!C17</f>
        <v>Парипко Михаил Владимирович</v>
      </c>
      <c r="D11" s="106">
        <v>4</v>
      </c>
      <c r="E11" s="132">
        <v>39738.89444444444</v>
      </c>
      <c r="F11" s="132">
        <v>39740.75</v>
      </c>
      <c r="G11" s="115">
        <f>F11-E11</f>
        <v>1.8555555555576575</v>
      </c>
      <c r="H11" s="106">
        <v>7</v>
      </c>
      <c r="I11" s="106">
        <v>7</v>
      </c>
      <c r="J11" s="106">
        <f>$C$21-I11</f>
        <v>25</v>
      </c>
      <c r="K11" s="106">
        <v>8</v>
      </c>
      <c r="L11" s="107">
        <f>G11+J11*$C$24</f>
        <v>5.059259259263247</v>
      </c>
      <c r="M11" s="119">
        <f>L11/$C$25</f>
        <v>1.315992292871168</v>
      </c>
      <c r="N11" s="121"/>
    </row>
    <row r="12" spans="1:14" s="108" customFormat="1" ht="15">
      <c r="A12" s="89">
        <v>20</v>
      </c>
      <c r="B12" s="80" t="str">
        <f>'Мандатная комиссия'!B15</f>
        <v>Тычинки и пестики (Томск, Альтус)</v>
      </c>
      <c r="C12" s="80" t="str">
        <f>'Мандатная комиссия'!C15</f>
        <v>Поморцева Катерина Александровна</v>
      </c>
      <c r="D12" s="106">
        <v>6</v>
      </c>
      <c r="E12" s="132">
        <v>39738.89444444444</v>
      </c>
      <c r="F12" s="132">
        <v>39740.75</v>
      </c>
      <c r="G12" s="115">
        <f>F12-E12</f>
        <v>1.8555555555576575</v>
      </c>
      <c r="H12" s="106">
        <v>5</v>
      </c>
      <c r="I12" s="106">
        <v>5</v>
      </c>
      <c r="J12" s="106">
        <f>$C$21-I12</f>
        <v>27</v>
      </c>
      <c r="K12" s="106">
        <v>9</v>
      </c>
      <c r="L12" s="107">
        <f>G12+J12*$C$24</f>
        <v>5.315555555559694</v>
      </c>
      <c r="M12" s="119">
        <f>L12/$C$25</f>
        <v>1.3826589595378347</v>
      </c>
      <c r="N12" s="121"/>
    </row>
    <row r="13" spans="1:14" ht="15">
      <c r="A13" s="46">
        <v>23</v>
      </c>
      <c r="B13" s="80" t="str">
        <f>'Мандатная комиссия'!B18</f>
        <v>Берендюк и К (Томск, Берендеи)</v>
      </c>
      <c r="C13" s="80" t="str">
        <f>'Мандатная комиссия'!C18</f>
        <v>Артюшин Артем Рудольфович</v>
      </c>
      <c r="D13" s="57">
        <v>7</v>
      </c>
      <c r="E13" s="132">
        <v>39738.89444444444</v>
      </c>
      <c r="F13" s="132">
        <v>39740.754166666666</v>
      </c>
      <c r="G13" s="112">
        <f>F13-E13</f>
        <v>1.859722222223354</v>
      </c>
      <c r="H13" s="57">
        <v>11</v>
      </c>
      <c r="I13" s="57">
        <v>11</v>
      </c>
      <c r="J13" s="57">
        <f>$C$21-I13</f>
        <v>21</v>
      </c>
      <c r="K13" s="110" t="s">
        <v>142</v>
      </c>
      <c r="L13" s="110"/>
      <c r="M13" s="110"/>
      <c r="N13" s="122"/>
    </row>
    <row r="14" spans="1:14" ht="15">
      <c r="A14" s="46">
        <v>11</v>
      </c>
      <c r="B14" s="80" t="str">
        <f>'Мандатная комиссия'!B6</f>
        <v>Гольфстрим (Томск, Кедр)</v>
      </c>
      <c r="C14" s="80" t="str">
        <f>'Мандатная комиссия'!C6</f>
        <v>Чернова Юлия Валерьевна</v>
      </c>
      <c r="D14" s="57">
        <v>7</v>
      </c>
      <c r="E14" s="132">
        <v>39738.89444444444</v>
      </c>
      <c r="F14" s="132">
        <v>39740.79236111111</v>
      </c>
      <c r="G14" s="112">
        <f>F14-E14</f>
        <v>1.897916666668607</v>
      </c>
      <c r="H14" s="57">
        <v>6</v>
      </c>
      <c r="I14" s="109">
        <v>6</v>
      </c>
      <c r="J14" s="57">
        <f>$C$21-I14</f>
        <v>26</v>
      </c>
      <c r="K14" s="110" t="s">
        <v>142</v>
      </c>
      <c r="L14" s="110"/>
      <c r="M14" s="110"/>
      <c r="N14" s="122"/>
    </row>
    <row r="15" spans="1:14" ht="15">
      <c r="A15" s="46">
        <v>19</v>
      </c>
      <c r="B15" s="80" t="str">
        <f>'Мандатная комиссия'!B14</f>
        <v>Эстонские Борзые (Томск, Альтус)</v>
      </c>
      <c r="C15" s="80" t="str">
        <f>'Мандатная комиссия'!C14</f>
        <v>Стронин Олег Владимирович</v>
      </c>
      <c r="D15" s="57">
        <v>4</v>
      </c>
      <c r="E15" s="132">
        <v>39738.89444444444</v>
      </c>
      <c r="F15" s="110" t="s">
        <v>136</v>
      </c>
      <c r="G15" s="110"/>
      <c r="H15" s="110"/>
      <c r="I15" s="110"/>
      <c r="J15" s="110"/>
      <c r="K15" s="110"/>
      <c r="L15" s="110"/>
      <c r="M15" s="110"/>
      <c r="N15" s="122"/>
    </row>
    <row r="16" spans="1:14" ht="15">
      <c r="A16" s="46">
        <v>12</v>
      </c>
      <c r="B16" s="80" t="str">
        <f>'Мандатная комиссия'!B7</f>
        <v>Неподдающиеся (Томск, ТАКТ)</v>
      </c>
      <c r="C16" s="80" t="str">
        <f>'Мандатная комиссия'!C7</f>
        <v>Кривошеина Анна Сергеевна</v>
      </c>
      <c r="D16" s="57">
        <v>6</v>
      </c>
      <c r="E16" s="132">
        <v>39738.89444444444</v>
      </c>
      <c r="F16" s="120" t="s">
        <v>135</v>
      </c>
      <c r="G16" s="120"/>
      <c r="H16" s="120"/>
      <c r="I16" s="120"/>
      <c r="J16" s="120"/>
      <c r="K16" s="120"/>
      <c r="L16" s="120"/>
      <c r="M16" s="120"/>
      <c r="N16" s="122"/>
    </row>
    <row r="17" spans="1:14" ht="15">
      <c r="A17" s="46">
        <v>13</v>
      </c>
      <c r="B17" s="80" t="str">
        <f>'Мандатная комиссия'!B8</f>
        <v>А шли бы мы (Томск, Берендеи)</v>
      </c>
      <c r="C17" s="80" t="str">
        <f>'Мандатная комиссия'!C8</f>
        <v>Лехан Евгений Сергеевич</v>
      </c>
      <c r="D17" s="57">
        <v>6</v>
      </c>
      <c r="E17" s="132">
        <v>39738.89444444444</v>
      </c>
      <c r="F17" s="120" t="s">
        <v>134</v>
      </c>
      <c r="G17" s="120"/>
      <c r="H17" s="120"/>
      <c r="I17" s="120"/>
      <c r="J17" s="120"/>
      <c r="K17" s="120"/>
      <c r="L17" s="120"/>
      <c r="M17" s="120"/>
      <c r="N17" s="122"/>
    </row>
    <row r="18" spans="1:14" ht="15">
      <c r="A18" s="46">
        <v>16</v>
      </c>
      <c r="B18" s="80" t="str">
        <f>'Мандатная комиссия'!B11</f>
        <v>Азимут (Новосибирск,Кедр-Панда)</v>
      </c>
      <c r="C18" s="80" t="str">
        <f>'Мандатная комиссия'!C11</f>
        <v>Назаров Евгений Анатольевич</v>
      </c>
      <c r="D18" s="57">
        <v>3</v>
      </c>
      <c r="E18" s="132">
        <v>39738.89444444444</v>
      </c>
      <c r="F18" s="110" t="s">
        <v>135</v>
      </c>
      <c r="G18" s="110"/>
      <c r="H18" s="110"/>
      <c r="I18" s="110"/>
      <c r="J18" s="110"/>
      <c r="K18" s="110"/>
      <c r="L18" s="110"/>
      <c r="M18" s="110"/>
      <c r="N18" s="122" t="s">
        <v>141</v>
      </c>
    </row>
    <row r="19" spans="1:14" ht="15.75" thickBot="1">
      <c r="A19" s="47">
        <v>25</v>
      </c>
      <c r="B19" s="86" t="str">
        <f>'Мандатная комиссия'!B20</f>
        <v>Дятлы ТГУ (Томск)</v>
      </c>
      <c r="C19" s="86" t="str">
        <f>'Мандатная комиссия'!C20</f>
        <v>Павел Семенов Аркадьевич</v>
      </c>
      <c r="D19" s="61">
        <v>4</v>
      </c>
      <c r="E19" s="132">
        <v>39738.89444444444</v>
      </c>
      <c r="F19" s="123" t="s">
        <v>135</v>
      </c>
      <c r="G19" s="123"/>
      <c r="H19" s="123"/>
      <c r="I19" s="123"/>
      <c r="J19" s="123"/>
      <c r="K19" s="123"/>
      <c r="L19" s="123"/>
      <c r="M19" s="123"/>
      <c r="N19" s="12"/>
    </row>
    <row r="21" spans="2:3" ht="14.25">
      <c r="B21" s="21" t="s">
        <v>17</v>
      </c>
      <c r="C21" s="22">
        <v>32</v>
      </c>
    </row>
    <row r="22" spans="2:3" ht="14.25">
      <c r="B22" s="21" t="s">
        <v>18</v>
      </c>
      <c r="C22" s="23">
        <f>G4</f>
        <v>1.922222222223354</v>
      </c>
    </row>
    <row r="23" spans="2:3" ht="14.25">
      <c r="B23" s="21" t="s">
        <v>19</v>
      </c>
      <c r="C23" s="22">
        <f>MAX(I5:I19)</f>
        <v>15</v>
      </c>
    </row>
    <row r="24" spans="2:3" ht="14.25">
      <c r="B24" s="21" t="s">
        <v>23</v>
      </c>
      <c r="C24" s="24">
        <f>C22/C23</f>
        <v>0.1281481481482236</v>
      </c>
    </row>
    <row r="25" spans="2:3" ht="14.25">
      <c r="B25" s="21" t="s">
        <v>138</v>
      </c>
      <c r="C25" s="24">
        <f>L4</f>
        <v>3.844444444446708</v>
      </c>
    </row>
  </sheetData>
  <mergeCells count="7">
    <mergeCell ref="K13:M13"/>
    <mergeCell ref="K14:M14"/>
    <mergeCell ref="F19:M19"/>
    <mergeCell ref="F16:M16"/>
    <mergeCell ref="F17:M17"/>
    <mergeCell ref="F18:M18"/>
    <mergeCell ref="F15:M15"/>
  </mergeCells>
  <printOptions/>
  <pageMargins left="0.38" right="0.31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37.140625" style="0" customWidth="1"/>
    <col min="4" max="4" width="7.57421875" style="0" customWidth="1"/>
    <col min="5" max="5" width="12.421875" style="0" customWidth="1"/>
    <col min="6" max="6" width="13.140625" style="0" customWidth="1"/>
    <col min="7" max="7" width="9.8515625" style="0" customWidth="1"/>
    <col min="8" max="8" width="8.8515625" style="0" customWidth="1"/>
    <col min="11" max="11" width="7.00390625" style="0" customWidth="1"/>
  </cols>
  <sheetData>
    <row r="1" spans="1:3" ht="15.75">
      <c r="A1" s="85" t="s">
        <v>25</v>
      </c>
      <c r="C1" t="s">
        <v>140</v>
      </c>
    </row>
    <row r="2" ht="13.5" thickBot="1"/>
    <row r="3" spans="1:14" ht="38.25">
      <c r="A3" s="41" t="s">
        <v>0</v>
      </c>
      <c r="B3" s="42" t="s">
        <v>11</v>
      </c>
      <c r="C3" s="42" t="s">
        <v>8</v>
      </c>
      <c r="D3" s="43" t="s">
        <v>2</v>
      </c>
      <c r="E3" s="44" t="s">
        <v>15</v>
      </c>
      <c r="F3" s="44" t="s">
        <v>16</v>
      </c>
      <c r="G3" s="45" t="s">
        <v>20</v>
      </c>
      <c r="H3" s="44" t="s">
        <v>12</v>
      </c>
      <c r="I3" s="44" t="s">
        <v>13</v>
      </c>
      <c r="J3" s="44" t="s">
        <v>14</v>
      </c>
      <c r="K3" s="44" t="s">
        <v>22</v>
      </c>
      <c r="L3" s="44" t="s">
        <v>21</v>
      </c>
      <c r="M3" s="124" t="s">
        <v>137</v>
      </c>
      <c r="N3" s="133" t="s">
        <v>145</v>
      </c>
    </row>
    <row r="4" spans="1:14" s="108" customFormat="1" ht="15">
      <c r="A4" s="89">
        <v>4</v>
      </c>
      <c r="B4" s="80" t="str">
        <f>'Мандатная комиссия'!B26</f>
        <v>Вертикаль (Томск, Вертикаль)</v>
      </c>
      <c r="C4" s="80" t="str">
        <f>'Мандатная комиссия'!C26</f>
        <v>Шильников Владимир Львович</v>
      </c>
      <c r="D4" s="81">
        <v>4</v>
      </c>
      <c r="E4" s="132">
        <v>39739.072222222225</v>
      </c>
      <c r="F4" s="132">
        <v>39740.76666666667</v>
      </c>
      <c r="G4" s="115">
        <f>F4-E4</f>
        <v>1.6944444444452529</v>
      </c>
      <c r="H4" s="106">
        <v>11</v>
      </c>
      <c r="I4" s="106">
        <v>11</v>
      </c>
      <c r="J4" s="106">
        <f>$C$13-I4</f>
        <v>21</v>
      </c>
      <c r="K4" s="106">
        <v>1</v>
      </c>
      <c r="L4" s="107">
        <f>G4+J4*$C$16</f>
        <v>4.929292929295281</v>
      </c>
      <c r="M4" s="117">
        <f>L4/$C$17</f>
        <v>1</v>
      </c>
      <c r="N4" s="121"/>
    </row>
    <row r="5" spans="1:14" s="108" customFormat="1" ht="15">
      <c r="A5" s="89">
        <v>8</v>
      </c>
      <c r="B5" s="80" t="str">
        <f>'Мандатная комиссия'!B30</f>
        <v>Опоссумы( Новосибирск Кедр -Сибирь)</v>
      </c>
      <c r="C5" s="80" t="str">
        <f>'Мандатная комиссия'!C30</f>
        <v>Коробчевская Ксения Викторовна</v>
      </c>
      <c r="D5" s="81">
        <v>4</v>
      </c>
      <c r="E5" s="132">
        <v>39739.072222222225</v>
      </c>
      <c r="F5" s="132">
        <v>39740.75</v>
      </c>
      <c r="G5" s="115">
        <f>F5-E5</f>
        <v>1.6777777777751908</v>
      </c>
      <c r="H5" s="106">
        <v>10</v>
      </c>
      <c r="I5" s="106">
        <v>10</v>
      </c>
      <c r="J5" s="106">
        <f>$C$13-I5</f>
        <v>22</v>
      </c>
      <c r="K5" s="106">
        <v>2</v>
      </c>
      <c r="L5" s="107">
        <f>G5+J5*$C$16</f>
        <v>5.0666666666656965</v>
      </c>
      <c r="M5" s="117">
        <f>L5/$C$17</f>
        <v>1.0278688524583293</v>
      </c>
      <c r="N5" s="121"/>
    </row>
    <row r="6" spans="1:14" s="108" customFormat="1" ht="15">
      <c r="A6" s="89">
        <v>5</v>
      </c>
      <c r="B6" s="80" t="str">
        <f>'Мандатная комиссия'!B27</f>
        <v>Капибары (Томск, ТАКТ)</v>
      </c>
      <c r="C6" s="80" t="str">
        <f>'Мандатная комиссия'!C27</f>
        <v>Захаров Яков Владимирович</v>
      </c>
      <c r="D6" s="81">
        <v>4</v>
      </c>
      <c r="E6" s="132">
        <v>39739.072222222225</v>
      </c>
      <c r="F6" s="132">
        <v>39740.84722222222</v>
      </c>
      <c r="G6" s="115">
        <f>F6-E6</f>
        <v>1.7749999999941792</v>
      </c>
      <c r="H6" s="116">
        <v>10</v>
      </c>
      <c r="I6" s="116">
        <v>9</v>
      </c>
      <c r="J6" s="106">
        <f>$C$13-I6</f>
        <v>23</v>
      </c>
      <c r="K6" s="116">
        <v>3</v>
      </c>
      <c r="L6" s="107">
        <f>G6+J6*$C$16</f>
        <v>5.317929292925163</v>
      </c>
      <c r="M6" s="117">
        <f>L6/$C$17</f>
        <v>1.0788422131134014</v>
      </c>
      <c r="N6" s="121"/>
    </row>
    <row r="7" spans="1:14" s="108" customFormat="1" ht="15">
      <c r="A7" s="89">
        <v>6</v>
      </c>
      <c r="B7" s="80" t="str">
        <f>'Мандатная комиссия'!B28</f>
        <v>Анти-Кедр (Новосибирск, Кедр)</v>
      </c>
      <c r="C7" s="80" t="str">
        <f>'Мандатная комиссия'!C28</f>
        <v>Корепанов Анатолий Евгеньевич</v>
      </c>
      <c r="D7" s="81">
        <v>4</v>
      </c>
      <c r="E7" s="132">
        <v>39739.072222222225</v>
      </c>
      <c r="F7" s="132">
        <v>39740.75</v>
      </c>
      <c r="G7" s="115">
        <f>F7-E7</f>
        <v>1.6777777777751908</v>
      </c>
      <c r="H7" s="106">
        <v>8</v>
      </c>
      <c r="I7" s="106">
        <v>8</v>
      </c>
      <c r="J7" s="106">
        <f>$C$13-I7</f>
        <v>24</v>
      </c>
      <c r="K7" s="106">
        <v>4</v>
      </c>
      <c r="L7" s="107">
        <f>G7+J7*$C$16</f>
        <v>5.374747474746652</v>
      </c>
      <c r="M7" s="117">
        <f>L7/$C$17</f>
        <v>1.0903688524583293</v>
      </c>
      <c r="N7" s="121" t="s">
        <v>141</v>
      </c>
    </row>
    <row r="8" spans="1:14" s="108" customFormat="1" ht="15">
      <c r="A8" s="89">
        <v>7</v>
      </c>
      <c r="B8" s="80" t="str">
        <f>'Мандатная комиссия'!B29</f>
        <v>ТАКТ КТФ (Томск, ТАКТ)</v>
      </c>
      <c r="C8" s="80" t="str">
        <f>'Мандатная комиссия'!C29</f>
        <v>Валявин Михаил Борисович</v>
      </c>
      <c r="D8" s="81">
        <v>4</v>
      </c>
      <c r="E8" s="132">
        <v>39739.072222222225</v>
      </c>
      <c r="F8" s="132">
        <v>39740.79652777778</v>
      </c>
      <c r="G8" s="115">
        <f>F8-E8</f>
        <v>1.7243055555518367</v>
      </c>
      <c r="H8" s="106">
        <v>3</v>
      </c>
      <c r="I8" s="106">
        <v>2</v>
      </c>
      <c r="J8" s="106">
        <f>$C$13-I8</f>
        <v>30</v>
      </c>
      <c r="K8" s="106">
        <v>5</v>
      </c>
      <c r="L8" s="107">
        <f>G8+J8*$C$16</f>
        <v>6.345517676766162</v>
      </c>
      <c r="M8" s="117">
        <f>L8/$C$17</f>
        <v>1.287307889343341</v>
      </c>
      <c r="N8" s="121"/>
    </row>
    <row r="9" spans="1:14" ht="15">
      <c r="A9" s="46">
        <v>9</v>
      </c>
      <c r="B9" s="80" t="str">
        <f>'Мандатная комиссия'!B31</f>
        <v>Тимбухту (Новосибирск, КЕДР ТСЦ Панда)</v>
      </c>
      <c r="C9" s="80" t="str">
        <f>'Мандатная комиссия'!C31</f>
        <v>Денис Шенин Вячеславович</v>
      </c>
      <c r="D9" s="20">
        <v>4</v>
      </c>
      <c r="E9" s="132">
        <v>39739.072222222225</v>
      </c>
      <c r="F9" s="132">
        <v>39740.770833333336</v>
      </c>
      <c r="G9" s="112">
        <f>F9-E9</f>
        <v>1.6986111111109494</v>
      </c>
      <c r="H9" s="57">
        <v>13</v>
      </c>
      <c r="I9" s="57">
        <v>12</v>
      </c>
      <c r="J9" s="57">
        <f>$C$13-I9</f>
        <v>20</v>
      </c>
      <c r="K9" s="57" t="s">
        <v>142</v>
      </c>
      <c r="L9" s="26">
        <f>G9+J9*$C$16</f>
        <v>4.7794191919205</v>
      </c>
      <c r="M9" s="118"/>
      <c r="N9" s="122" t="s">
        <v>141</v>
      </c>
    </row>
    <row r="10" spans="1:14" ht="15.75" thickBot="1">
      <c r="A10" s="47">
        <v>3</v>
      </c>
      <c r="B10" s="86" t="str">
        <f>'Мандатная комиссия'!B25</f>
        <v>Бёдвотчеры (Томск )</v>
      </c>
      <c r="C10" s="86" t="str">
        <f>'Мандатная комиссия'!C25</f>
        <v>Карачаков Евгений Михайлович</v>
      </c>
      <c r="D10" s="48">
        <v>5</v>
      </c>
      <c r="E10" s="132">
        <v>39739.072222222225</v>
      </c>
      <c r="F10" s="114" t="s">
        <v>135</v>
      </c>
      <c r="G10" s="114"/>
      <c r="H10" s="114"/>
      <c r="I10" s="114"/>
      <c r="J10" s="114"/>
      <c r="K10" s="114"/>
      <c r="L10" s="114"/>
      <c r="M10" s="125"/>
      <c r="N10" s="12"/>
    </row>
    <row r="12" ht="12.75">
      <c r="B12" t="s">
        <v>146</v>
      </c>
    </row>
    <row r="13" spans="2:3" ht="15">
      <c r="B13" s="25" t="s">
        <v>17</v>
      </c>
      <c r="C13" s="22">
        <v>32</v>
      </c>
    </row>
    <row r="14" spans="2:3" ht="15">
      <c r="B14" s="25" t="s">
        <v>18</v>
      </c>
      <c r="C14" s="23">
        <f>G4</f>
        <v>1.6944444444452529</v>
      </c>
    </row>
    <row r="15" spans="2:3" ht="15">
      <c r="B15" s="25" t="s">
        <v>19</v>
      </c>
      <c r="C15" s="22">
        <f>MAX(I4:I8)</f>
        <v>11</v>
      </c>
    </row>
    <row r="16" spans="2:3" ht="15">
      <c r="B16" s="25" t="s">
        <v>23</v>
      </c>
      <c r="C16" s="24">
        <f>C14/C15</f>
        <v>0.15404040404047753</v>
      </c>
    </row>
    <row r="17" spans="2:3" ht="15">
      <c r="B17" s="25" t="s">
        <v>138</v>
      </c>
      <c r="C17" s="24">
        <f>L4</f>
        <v>4.929292929295281</v>
      </c>
    </row>
  </sheetData>
  <mergeCells count="1">
    <mergeCell ref="F10:M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J12" sqref="J12"/>
    </sheetView>
  </sheetViews>
  <sheetFormatPr defaultColWidth="9.140625" defaultRowHeight="12.75"/>
  <cols>
    <col min="1" max="1" width="4.00390625" style="0" customWidth="1"/>
    <col min="2" max="2" width="37.7109375" style="0" customWidth="1"/>
    <col min="3" max="3" width="35.28125" style="0" customWidth="1"/>
    <col min="4" max="4" width="6.28125" style="0" customWidth="1"/>
    <col min="5" max="5" width="13.140625" style="0" customWidth="1"/>
    <col min="6" max="6" width="13.00390625" style="0" customWidth="1"/>
    <col min="7" max="7" width="9.7109375" style="0" customWidth="1"/>
    <col min="8" max="8" width="8.8515625" style="0" customWidth="1"/>
    <col min="10" max="10" width="8.8515625" style="0" customWidth="1"/>
    <col min="11" max="11" width="7.7109375" style="0" customWidth="1"/>
    <col min="12" max="12" width="10.57421875" style="0" customWidth="1"/>
    <col min="13" max="13" width="15.28125" style="0" customWidth="1"/>
  </cols>
  <sheetData>
    <row r="1" ht="15.75">
      <c r="A1" s="85" t="s">
        <v>26</v>
      </c>
    </row>
    <row r="2" ht="13.5" thickBot="1"/>
    <row r="3" spans="1:13" ht="30" customHeight="1">
      <c r="A3" s="87" t="s">
        <v>0</v>
      </c>
      <c r="B3" s="41" t="s">
        <v>11</v>
      </c>
      <c r="C3" s="42" t="s">
        <v>8</v>
      </c>
      <c r="D3" s="43" t="s">
        <v>2</v>
      </c>
      <c r="E3" s="44" t="s">
        <v>15</v>
      </c>
      <c r="F3" s="44" t="s">
        <v>16</v>
      </c>
      <c r="G3" s="45" t="s">
        <v>20</v>
      </c>
      <c r="H3" s="44" t="s">
        <v>12</v>
      </c>
      <c r="I3" s="44" t="s">
        <v>13</v>
      </c>
      <c r="J3" s="44" t="s">
        <v>14</v>
      </c>
      <c r="K3" s="44" t="s">
        <v>22</v>
      </c>
      <c r="L3" s="90" t="s">
        <v>21</v>
      </c>
      <c r="M3" s="111" t="s">
        <v>27</v>
      </c>
    </row>
    <row r="4" spans="1:13" ht="15">
      <c r="A4" s="88">
        <v>28</v>
      </c>
      <c r="B4" s="89" t="str">
        <f>'Мандатная комиссия'!B36</f>
        <v>В4 (Новосибирск,Кедр, ТСЦ Панда)</v>
      </c>
      <c r="C4" s="80" t="str">
        <f>'Мандатная комиссия'!C36</f>
        <v>Рябцев Юрий Вячеславович</v>
      </c>
      <c r="D4" s="20">
        <v>4</v>
      </c>
      <c r="E4" s="132">
        <v>39738.89444444444</v>
      </c>
      <c r="F4" s="132">
        <v>39740.75</v>
      </c>
      <c r="G4" s="112">
        <f>F4-E4</f>
        <v>1.8555555555576575</v>
      </c>
      <c r="H4" s="57">
        <v>15</v>
      </c>
      <c r="I4" s="57">
        <v>15</v>
      </c>
      <c r="J4" s="57">
        <f>$C$8-I4</f>
        <v>14</v>
      </c>
      <c r="K4" s="57">
        <v>1</v>
      </c>
      <c r="L4" s="91">
        <f>G4+J4*$C$11</f>
        <v>3.587407407411471</v>
      </c>
      <c r="M4" s="1"/>
    </row>
    <row r="5" spans="1:13" ht="39" customHeight="1" thickBot="1">
      <c r="A5" s="126">
        <v>29</v>
      </c>
      <c r="B5" s="127" t="str">
        <f>'Мандатная комиссия'!B37</f>
        <v>Берсерк (Томск, Берендеи)</v>
      </c>
      <c r="C5" s="128" t="str">
        <f>'Мандатная комиссия'!C37</f>
        <v>Бабинович Алексей Михайлович</v>
      </c>
      <c r="D5" s="129">
        <v>4</v>
      </c>
      <c r="E5" s="135">
        <v>39738.89444444444</v>
      </c>
      <c r="F5" s="135">
        <v>39740.82361111111</v>
      </c>
      <c r="G5" s="134">
        <f>F5-E5</f>
        <v>1.929166666668607</v>
      </c>
      <c r="H5" s="130">
        <v>15</v>
      </c>
      <c r="I5" s="130">
        <v>15</v>
      </c>
      <c r="J5" s="130">
        <f>$C$8-I5</f>
        <v>14</v>
      </c>
      <c r="K5" s="130" t="s">
        <v>142</v>
      </c>
      <c r="L5" s="131">
        <f>G5+J5*$C$11</f>
        <v>3.6610185185224204</v>
      </c>
      <c r="M5" s="70" t="s">
        <v>143</v>
      </c>
    </row>
    <row r="8" spans="2:3" ht="15">
      <c r="B8" s="25" t="s">
        <v>17</v>
      </c>
      <c r="C8" s="22">
        <v>29</v>
      </c>
    </row>
    <row r="9" spans="2:3" ht="15">
      <c r="B9" s="25" t="s">
        <v>18</v>
      </c>
      <c r="C9" s="23">
        <f>G4</f>
        <v>1.8555555555576575</v>
      </c>
    </row>
    <row r="10" spans="2:3" ht="15">
      <c r="B10" s="25" t="s">
        <v>19</v>
      </c>
      <c r="C10" s="22">
        <f>MAX(I4:I5)</f>
        <v>15</v>
      </c>
    </row>
    <row r="11" spans="2:3" ht="15">
      <c r="B11" s="25" t="s">
        <v>23</v>
      </c>
      <c r="C11" s="24">
        <f>C9/C10</f>
        <v>0.12370370370384383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O1" sqref="O1"/>
    </sheetView>
  </sheetViews>
  <sheetFormatPr defaultColWidth="9.140625" defaultRowHeight="12.75"/>
  <cols>
    <col min="1" max="1" width="4.57421875" style="2" customWidth="1"/>
    <col min="2" max="2" width="45.57421875" style="0" customWidth="1"/>
    <col min="3" max="3" width="40.421875" style="0" customWidth="1"/>
    <col min="4" max="4" width="10.28125" style="3" customWidth="1"/>
    <col min="5" max="5" width="4.00390625" style="0" customWidth="1"/>
    <col min="6" max="6" width="4.7109375" style="0" customWidth="1"/>
    <col min="7" max="7" width="3.57421875" style="0" customWidth="1"/>
    <col min="8" max="9" width="4.57421875" style="0" customWidth="1"/>
    <col min="10" max="10" width="10.8515625" style="0" customWidth="1"/>
    <col min="11" max="11" width="4.421875" style="0" customWidth="1"/>
    <col min="12" max="12" width="5.7109375" style="0" customWidth="1"/>
    <col min="13" max="13" width="5.140625" style="0" customWidth="1"/>
    <col min="14" max="14" width="5.7109375" style="0" customWidth="1"/>
    <col min="15" max="15" width="5.421875" style="0" customWidth="1"/>
    <col min="16" max="16" width="5.7109375" style="0" customWidth="1"/>
    <col min="17" max="17" width="4.7109375" style="0" customWidth="1"/>
  </cols>
  <sheetData>
    <row r="1" spans="2:17" ht="28.5" customHeight="1">
      <c r="B1" s="103" t="s">
        <v>109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78"/>
      <c r="N1" s="78"/>
      <c r="O1" s="78"/>
      <c r="P1" s="78"/>
      <c r="Q1" s="78"/>
    </row>
    <row r="2" spans="1:10" ht="13.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7" ht="18">
      <c r="A3" s="74" t="s">
        <v>1</v>
      </c>
      <c r="B3" s="9"/>
      <c r="C3" s="9"/>
      <c r="D3" s="100" t="s">
        <v>41</v>
      </c>
      <c r="E3" s="96" t="s">
        <v>42</v>
      </c>
      <c r="F3" s="96"/>
      <c r="G3" s="96"/>
      <c r="H3" s="96"/>
      <c r="I3" s="96"/>
      <c r="J3" s="98" t="s">
        <v>43</v>
      </c>
      <c r="K3" s="96" t="s">
        <v>46</v>
      </c>
      <c r="L3" s="96"/>
      <c r="M3" s="96" t="s">
        <v>47</v>
      </c>
      <c r="N3" s="96"/>
      <c r="O3" s="96"/>
      <c r="P3" s="96"/>
      <c r="Q3" s="97"/>
    </row>
    <row r="4" spans="1:17" ht="25.5">
      <c r="A4" s="56" t="s">
        <v>0</v>
      </c>
      <c r="B4" s="1" t="s">
        <v>44</v>
      </c>
      <c r="C4" s="1" t="s">
        <v>8</v>
      </c>
      <c r="D4" s="101"/>
      <c r="E4" s="57" t="s">
        <v>3</v>
      </c>
      <c r="F4" s="57" t="s">
        <v>4</v>
      </c>
      <c r="G4" s="57">
        <v>1</v>
      </c>
      <c r="H4" s="57">
        <v>2</v>
      </c>
      <c r="I4" s="57">
        <v>3</v>
      </c>
      <c r="J4" s="99"/>
      <c r="K4" s="70" t="s">
        <v>48</v>
      </c>
      <c r="L4" s="70" t="s">
        <v>49</v>
      </c>
      <c r="M4" s="70" t="s">
        <v>50</v>
      </c>
      <c r="N4" s="70" t="s">
        <v>51</v>
      </c>
      <c r="O4" s="70" t="s">
        <v>52</v>
      </c>
      <c r="P4" s="70" t="s">
        <v>53</v>
      </c>
      <c r="Q4" s="75" t="s">
        <v>54</v>
      </c>
    </row>
    <row r="5" spans="1:17" ht="15">
      <c r="A5" s="79">
        <v>10</v>
      </c>
      <c r="B5" s="80" t="s">
        <v>72</v>
      </c>
      <c r="C5" s="80" t="s">
        <v>73</v>
      </c>
      <c r="D5" s="81">
        <v>9</v>
      </c>
      <c r="E5" s="81"/>
      <c r="F5" s="81"/>
      <c r="G5" s="81"/>
      <c r="H5" s="81"/>
      <c r="I5" s="81"/>
      <c r="J5" s="82">
        <f>(E5*100+F5*30+G5*10+H5*3+I5)/D5*4</f>
        <v>0</v>
      </c>
      <c r="K5" s="81">
        <v>7</v>
      </c>
      <c r="L5" s="81">
        <v>2</v>
      </c>
      <c r="M5" s="81"/>
      <c r="N5" s="81">
        <v>1</v>
      </c>
      <c r="O5" s="81">
        <v>3</v>
      </c>
      <c r="P5" s="81">
        <v>5</v>
      </c>
      <c r="Q5" s="83"/>
    </row>
    <row r="6" spans="1:17" ht="15">
      <c r="A6" s="79">
        <v>11</v>
      </c>
      <c r="B6" s="80" t="s">
        <v>86</v>
      </c>
      <c r="C6" s="80" t="s">
        <v>87</v>
      </c>
      <c r="D6" s="81">
        <v>8</v>
      </c>
      <c r="E6" s="81"/>
      <c r="F6" s="81"/>
      <c r="G6" s="81"/>
      <c r="H6" s="81">
        <v>1</v>
      </c>
      <c r="I6" s="81">
        <v>3</v>
      </c>
      <c r="J6" s="82">
        <f aca="true" t="shared" si="0" ref="J6:J20">(E6*100+F6*30+G6*10+H6*3+I6)/D6*4</f>
        <v>3</v>
      </c>
      <c r="K6" s="81">
        <v>6</v>
      </c>
      <c r="L6" s="81">
        <v>2</v>
      </c>
      <c r="M6" s="81">
        <v>7</v>
      </c>
      <c r="N6" s="81">
        <v>1</v>
      </c>
      <c r="O6" s="81"/>
      <c r="P6" s="81"/>
      <c r="Q6" s="83"/>
    </row>
    <row r="7" spans="1:17" ht="15">
      <c r="A7" s="79">
        <v>12</v>
      </c>
      <c r="B7" s="80" t="s">
        <v>74</v>
      </c>
      <c r="C7" s="80" t="s">
        <v>75</v>
      </c>
      <c r="D7" s="81">
        <v>6</v>
      </c>
      <c r="E7" s="81"/>
      <c r="F7" s="81"/>
      <c r="G7" s="81"/>
      <c r="H7" s="81">
        <v>1</v>
      </c>
      <c r="I7" s="81">
        <v>4</v>
      </c>
      <c r="J7" s="82">
        <f t="shared" si="0"/>
        <v>4.666666666666667</v>
      </c>
      <c r="K7" s="81">
        <v>4</v>
      </c>
      <c r="L7" s="81">
        <v>2</v>
      </c>
      <c r="M7" s="81"/>
      <c r="N7" s="81">
        <v>1</v>
      </c>
      <c r="O7" s="81">
        <v>4</v>
      </c>
      <c r="P7" s="81">
        <v>1</v>
      </c>
      <c r="Q7" s="83"/>
    </row>
    <row r="8" spans="1:17" ht="15">
      <c r="A8" s="79">
        <v>13</v>
      </c>
      <c r="B8" s="80" t="s">
        <v>77</v>
      </c>
      <c r="C8" s="80" t="s">
        <v>76</v>
      </c>
      <c r="D8" s="81">
        <v>6</v>
      </c>
      <c r="E8" s="81"/>
      <c r="F8" s="81"/>
      <c r="G8" s="81"/>
      <c r="H8" s="81">
        <v>1</v>
      </c>
      <c r="I8" s="81">
        <v>1</v>
      </c>
      <c r="J8" s="82">
        <f t="shared" si="0"/>
        <v>2.6666666666666665</v>
      </c>
      <c r="K8" s="81">
        <v>4</v>
      </c>
      <c r="L8" s="81">
        <v>2</v>
      </c>
      <c r="M8" s="81"/>
      <c r="N8" s="81">
        <v>5</v>
      </c>
      <c r="O8" s="81">
        <v>1</v>
      </c>
      <c r="P8" s="81"/>
      <c r="Q8" s="83"/>
    </row>
    <row r="9" spans="1:17" ht="15">
      <c r="A9" s="79">
        <v>14</v>
      </c>
      <c r="B9" s="80" t="s">
        <v>104</v>
      </c>
      <c r="C9" s="80" t="s">
        <v>94</v>
      </c>
      <c r="D9" s="81">
        <v>5</v>
      </c>
      <c r="E9" s="81"/>
      <c r="F9" s="81">
        <v>1</v>
      </c>
      <c r="G9" s="81"/>
      <c r="H9" s="81">
        <v>3</v>
      </c>
      <c r="I9" s="81">
        <v>1</v>
      </c>
      <c r="J9" s="82">
        <f t="shared" si="0"/>
        <v>32</v>
      </c>
      <c r="K9" s="81">
        <v>3</v>
      </c>
      <c r="L9" s="81">
        <v>2</v>
      </c>
      <c r="M9" s="81"/>
      <c r="N9" s="81"/>
      <c r="O9" s="81">
        <v>2</v>
      </c>
      <c r="P9" s="81">
        <v>2</v>
      </c>
      <c r="Q9" s="83">
        <v>1</v>
      </c>
    </row>
    <row r="10" spans="1:17" ht="15">
      <c r="A10" s="79">
        <v>15</v>
      </c>
      <c r="B10" s="80" t="s">
        <v>84</v>
      </c>
      <c r="C10" s="80" t="s">
        <v>85</v>
      </c>
      <c r="D10" s="81">
        <v>4</v>
      </c>
      <c r="E10" s="81"/>
      <c r="F10" s="81"/>
      <c r="G10" s="81"/>
      <c r="H10" s="81"/>
      <c r="I10" s="81"/>
      <c r="J10" s="82">
        <f t="shared" si="0"/>
        <v>0</v>
      </c>
      <c r="K10" s="81">
        <v>3</v>
      </c>
      <c r="L10" s="81">
        <v>1</v>
      </c>
      <c r="M10" s="81"/>
      <c r="N10" s="81">
        <v>4</v>
      </c>
      <c r="O10" s="81"/>
      <c r="P10" s="81"/>
      <c r="Q10" s="83"/>
    </row>
    <row r="11" spans="1:17" ht="15">
      <c r="A11" s="79">
        <v>16</v>
      </c>
      <c r="B11" s="80" t="s">
        <v>78</v>
      </c>
      <c r="C11" s="80" t="s">
        <v>79</v>
      </c>
      <c r="D11" s="81">
        <v>3</v>
      </c>
      <c r="E11" s="81"/>
      <c r="F11" s="81"/>
      <c r="G11" s="81"/>
      <c r="H11" s="81">
        <v>3</v>
      </c>
      <c r="I11" s="81"/>
      <c r="J11" s="82">
        <f t="shared" si="0"/>
        <v>12</v>
      </c>
      <c r="K11" s="81">
        <v>2</v>
      </c>
      <c r="L11" s="81">
        <v>1</v>
      </c>
      <c r="M11" s="81"/>
      <c r="N11" s="81">
        <v>1</v>
      </c>
      <c r="O11" s="81">
        <v>2</v>
      </c>
      <c r="P11" s="81"/>
      <c r="Q11" s="83"/>
    </row>
    <row r="12" spans="1:17" ht="15">
      <c r="A12" s="79">
        <v>17</v>
      </c>
      <c r="B12" s="80" t="s">
        <v>45</v>
      </c>
      <c r="C12" s="80" t="s">
        <v>105</v>
      </c>
      <c r="D12" s="81">
        <v>4</v>
      </c>
      <c r="E12" s="81"/>
      <c r="F12" s="81"/>
      <c r="G12" s="81">
        <v>1</v>
      </c>
      <c r="H12" s="81">
        <v>1</v>
      </c>
      <c r="I12" s="81">
        <v>1</v>
      </c>
      <c r="J12" s="82">
        <f t="shared" si="0"/>
        <v>14</v>
      </c>
      <c r="K12" s="81">
        <v>2</v>
      </c>
      <c r="L12" s="81">
        <v>2</v>
      </c>
      <c r="M12" s="81"/>
      <c r="N12" s="81">
        <v>1</v>
      </c>
      <c r="O12" s="81">
        <v>1</v>
      </c>
      <c r="P12" s="81">
        <v>2</v>
      </c>
      <c r="Q12" s="83"/>
    </row>
    <row r="13" spans="1:17" ht="15">
      <c r="A13" s="79">
        <v>18</v>
      </c>
      <c r="B13" s="80" t="s">
        <v>82</v>
      </c>
      <c r="C13" s="80" t="s">
        <v>83</v>
      </c>
      <c r="D13" s="81">
        <v>5</v>
      </c>
      <c r="E13" s="81"/>
      <c r="F13" s="81">
        <v>1</v>
      </c>
      <c r="G13" s="81"/>
      <c r="H13" s="81">
        <v>1</v>
      </c>
      <c r="I13" s="81"/>
      <c r="J13" s="82">
        <f t="shared" si="0"/>
        <v>26.4</v>
      </c>
      <c r="K13" s="81">
        <v>4</v>
      </c>
      <c r="L13" s="81">
        <v>1</v>
      </c>
      <c r="M13" s="81"/>
      <c r="N13" s="81">
        <v>3</v>
      </c>
      <c r="O13" s="81"/>
      <c r="P13" s="81">
        <v>1</v>
      </c>
      <c r="Q13" s="83">
        <v>1</v>
      </c>
    </row>
    <row r="14" spans="1:17" ht="15">
      <c r="A14" s="79">
        <v>19</v>
      </c>
      <c r="B14" s="80" t="s">
        <v>89</v>
      </c>
      <c r="C14" s="80" t="s">
        <v>88</v>
      </c>
      <c r="D14" s="81">
        <v>4</v>
      </c>
      <c r="E14" s="81"/>
      <c r="F14" s="81"/>
      <c r="G14" s="81"/>
      <c r="H14" s="81"/>
      <c r="I14" s="81">
        <v>1</v>
      </c>
      <c r="J14" s="82">
        <f t="shared" si="0"/>
        <v>1</v>
      </c>
      <c r="K14" s="81">
        <v>3</v>
      </c>
      <c r="L14" s="81">
        <v>1</v>
      </c>
      <c r="M14" s="81"/>
      <c r="N14" s="81">
        <v>1</v>
      </c>
      <c r="O14" s="81">
        <v>1</v>
      </c>
      <c r="P14" s="81">
        <v>2</v>
      </c>
      <c r="Q14" s="83"/>
    </row>
    <row r="15" spans="1:17" ht="15">
      <c r="A15" s="79">
        <v>20</v>
      </c>
      <c r="B15" s="80" t="s">
        <v>81</v>
      </c>
      <c r="C15" s="80" t="s">
        <v>80</v>
      </c>
      <c r="D15" s="81">
        <v>6</v>
      </c>
      <c r="E15" s="81"/>
      <c r="F15" s="81"/>
      <c r="G15" s="81"/>
      <c r="H15" s="81"/>
      <c r="I15" s="81"/>
      <c r="J15" s="82">
        <f t="shared" si="0"/>
        <v>0</v>
      </c>
      <c r="K15" s="81">
        <v>4</v>
      </c>
      <c r="L15" s="81">
        <v>2</v>
      </c>
      <c r="M15" s="81">
        <v>1</v>
      </c>
      <c r="N15" s="81">
        <v>3</v>
      </c>
      <c r="O15" s="81">
        <v>1</v>
      </c>
      <c r="P15" s="81">
        <v>1</v>
      </c>
      <c r="Q15" s="83"/>
    </row>
    <row r="16" spans="1:17" ht="15">
      <c r="A16" s="79">
        <v>21</v>
      </c>
      <c r="B16" s="80" t="s">
        <v>92</v>
      </c>
      <c r="C16" s="80" t="s">
        <v>93</v>
      </c>
      <c r="D16" s="81">
        <v>5</v>
      </c>
      <c r="E16" s="81"/>
      <c r="F16" s="81"/>
      <c r="G16" s="81">
        <v>3</v>
      </c>
      <c r="H16" s="81"/>
      <c r="I16" s="81"/>
      <c r="J16" s="82">
        <f t="shared" si="0"/>
        <v>24</v>
      </c>
      <c r="K16" s="81">
        <v>4</v>
      </c>
      <c r="L16" s="81">
        <v>1</v>
      </c>
      <c r="M16" s="81"/>
      <c r="N16" s="81">
        <v>2</v>
      </c>
      <c r="O16" s="81">
        <v>1</v>
      </c>
      <c r="P16" s="81">
        <v>2</v>
      </c>
      <c r="Q16" s="83"/>
    </row>
    <row r="17" spans="1:17" ht="15">
      <c r="A17" s="79">
        <v>22</v>
      </c>
      <c r="B17" s="80" t="s">
        <v>90</v>
      </c>
      <c r="C17" s="80" t="s">
        <v>91</v>
      </c>
      <c r="D17" s="81">
        <v>4</v>
      </c>
      <c r="E17" s="81"/>
      <c r="F17" s="81"/>
      <c r="G17" s="81"/>
      <c r="H17" s="81"/>
      <c r="I17" s="81"/>
      <c r="J17" s="82">
        <f t="shared" si="0"/>
        <v>0</v>
      </c>
      <c r="K17" s="81">
        <v>3</v>
      </c>
      <c r="L17" s="81">
        <v>1</v>
      </c>
      <c r="M17" s="81"/>
      <c r="N17" s="81">
        <v>1</v>
      </c>
      <c r="O17" s="81">
        <v>1</v>
      </c>
      <c r="P17" s="81">
        <v>2</v>
      </c>
      <c r="Q17" s="83"/>
    </row>
    <row r="18" spans="1:17" ht="15">
      <c r="A18" s="79">
        <v>23</v>
      </c>
      <c r="B18" s="80" t="s">
        <v>95</v>
      </c>
      <c r="C18" s="84" t="s">
        <v>97</v>
      </c>
      <c r="D18" s="81">
        <v>7</v>
      </c>
      <c r="E18" s="81"/>
      <c r="F18" s="81"/>
      <c r="G18" s="81"/>
      <c r="H18" s="81">
        <v>1</v>
      </c>
      <c r="I18" s="81">
        <v>4</v>
      </c>
      <c r="J18" s="82">
        <f t="shared" si="0"/>
        <v>4</v>
      </c>
      <c r="K18" s="81">
        <v>3</v>
      </c>
      <c r="L18" s="81">
        <v>4</v>
      </c>
      <c r="M18" s="81">
        <v>1</v>
      </c>
      <c r="N18" s="81">
        <v>5</v>
      </c>
      <c r="O18" s="81">
        <v>1</v>
      </c>
      <c r="P18" s="81"/>
      <c r="Q18" s="83"/>
    </row>
    <row r="19" spans="1:17" ht="15">
      <c r="A19" s="79">
        <v>24</v>
      </c>
      <c r="B19" s="80" t="s">
        <v>96</v>
      </c>
      <c r="C19" s="80" t="s">
        <v>98</v>
      </c>
      <c r="D19" s="81">
        <v>5</v>
      </c>
      <c r="E19" s="81"/>
      <c r="F19" s="81"/>
      <c r="G19" s="81"/>
      <c r="H19" s="81"/>
      <c r="I19" s="81">
        <v>3</v>
      </c>
      <c r="J19" s="82">
        <f t="shared" si="0"/>
        <v>2.4</v>
      </c>
      <c r="K19" s="81">
        <v>5</v>
      </c>
      <c r="L19" s="81">
        <v>0</v>
      </c>
      <c r="M19" s="81"/>
      <c r="N19" s="81">
        <v>1</v>
      </c>
      <c r="O19" s="81">
        <v>4</v>
      </c>
      <c r="P19" s="81"/>
      <c r="Q19" s="83"/>
    </row>
    <row r="20" spans="1:17" ht="15">
      <c r="A20" s="79">
        <v>25</v>
      </c>
      <c r="B20" s="80" t="s">
        <v>110</v>
      </c>
      <c r="C20" s="80" t="s">
        <v>106</v>
      </c>
      <c r="D20" s="81">
        <v>4</v>
      </c>
      <c r="E20" s="81"/>
      <c r="F20" s="81"/>
      <c r="G20" s="81"/>
      <c r="H20" s="81">
        <v>1</v>
      </c>
      <c r="I20" s="81">
        <v>2</v>
      </c>
      <c r="J20" s="82">
        <f t="shared" si="0"/>
        <v>5</v>
      </c>
      <c r="K20" s="81">
        <v>4</v>
      </c>
      <c r="L20" s="81">
        <v>0</v>
      </c>
      <c r="M20" s="81"/>
      <c r="N20" s="81">
        <v>1</v>
      </c>
      <c r="O20" s="81">
        <v>3</v>
      </c>
      <c r="P20" s="81"/>
      <c r="Q20" s="83"/>
    </row>
    <row r="21" spans="1:17" ht="15.75" thickBot="1">
      <c r="A21" s="94" t="s">
        <v>9</v>
      </c>
      <c r="B21" s="102"/>
      <c r="C21" s="102"/>
      <c r="D21" s="48">
        <f>SUM(D5:D20)</f>
        <v>85</v>
      </c>
      <c r="E21" s="48">
        <f aca="true" t="shared" si="1" ref="E21:J21">SUM(E5:E20)</f>
        <v>0</v>
      </c>
      <c r="F21" s="48">
        <f t="shared" si="1"/>
        <v>2</v>
      </c>
      <c r="G21" s="48">
        <f t="shared" si="1"/>
        <v>4</v>
      </c>
      <c r="H21" s="48">
        <f t="shared" si="1"/>
        <v>13</v>
      </c>
      <c r="I21" s="48">
        <f t="shared" si="1"/>
        <v>20</v>
      </c>
      <c r="J21" s="76">
        <f t="shared" si="1"/>
        <v>131.13333333333335</v>
      </c>
      <c r="K21" s="48">
        <f aca="true" t="shared" si="2" ref="K21:Q21">SUM(K5:K20)</f>
        <v>61</v>
      </c>
      <c r="L21" s="48">
        <f t="shared" si="2"/>
        <v>24</v>
      </c>
      <c r="M21" s="48">
        <f t="shared" si="2"/>
        <v>9</v>
      </c>
      <c r="N21" s="48">
        <f t="shared" si="2"/>
        <v>31</v>
      </c>
      <c r="O21" s="48">
        <f t="shared" si="2"/>
        <v>25</v>
      </c>
      <c r="P21" s="48">
        <f t="shared" si="2"/>
        <v>18</v>
      </c>
      <c r="Q21" s="77">
        <f t="shared" si="2"/>
        <v>2</v>
      </c>
    </row>
    <row r="22" spans="1:10" ht="18.75" thickBot="1">
      <c r="A22" s="4"/>
      <c r="B22" s="5"/>
      <c r="C22" s="5"/>
      <c r="D22" s="6"/>
      <c r="E22" s="7"/>
      <c r="F22" s="7"/>
      <c r="G22" s="7"/>
      <c r="H22" s="7"/>
      <c r="I22" s="7"/>
      <c r="J22" s="7"/>
    </row>
    <row r="23" spans="1:17" ht="18">
      <c r="A23" s="74" t="s">
        <v>5</v>
      </c>
      <c r="B23" s="9"/>
      <c r="C23" s="9"/>
      <c r="D23" s="100" t="s">
        <v>41</v>
      </c>
      <c r="E23" s="96" t="s">
        <v>42</v>
      </c>
      <c r="F23" s="96"/>
      <c r="G23" s="96"/>
      <c r="H23" s="96"/>
      <c r="I23" s="96"/>
      <c r="J23" s="98" t="s">
        <v>43</v>
      </c>
      <c r="K23" s="96" t="s">
        <v>46</v>
      </c>
      <c r="L23" s="96"/>
      <c r="M23" s="96" t="s">
        <v>47</v>
      </c>
      <c r="N23" s="96"/>
      <c r="O23" s="96"/>
      <c r="P23" s="96"/>
      <c r="Q23" s="97"/>
    </row>
    <row r="24" spans="1:17" ht="25.5">
      <c r="A24" s="56" t="s">
        <v>0</v>
      </c>
      <c r="B24" s="1" t="s">
        <v>7</v>
      </c>
      <c r="C24" s="1" t="s">
        <v>8</v>
      </c>
      <c r="D24" s="101"/>
      <c r="E24" s="57" t="s">
        <v>3</v>
      </c>
      <c r="F24" s="57" t="s">
        <v>4</v>
      </c>
      <c r="G24" s="57">
        <v>1</v>
      </c>
      <c r="H24" s="57">
        <v>2</v>
      </c>
      <c r="I24" s="57">
        <v>3</v>
      </c>
      <c r="J24" s="99"/>
      <c r="K24" s="70" t="s">
        <v>48</v>
      </c>
      <c r="L24" s="70" t="s">
        <v>49</v>
      </c>
      <c r="M24" s="70" t="s">
        <v>50</v>
      </c>
      <c r="N24" s="70" t="s">
        <v>51</v>
      </c>
      <c r="O24" s="70" t="s">
        <v>52</v>
      </c>
      <c r="P24" s="70" t="s">
        <v>53</v>
      </c>
      <c r="Q24" s="75" t="s">
        <v>54</v>
      </c>
    </row>
    <row r="25" spans="1:17" ht="15">
      <c r="A25" s="79">
        <v>3</v>
      </c>
      <c r="B25" s="80" t="s">
        <v>67</v>
      </c>
      <c r="C25" s="80" t="s">
        <v>68</v>
      </c>
      <c r="D25" s="81">
        <v>5</v>
      </c>
      <c r="E25" s="81"/>
      <c r="F25" s="81"/>
      <c r="G25" s="81"/>
      <c r="H25" s="81">
        <v>1</v>
      </c>
      <c r="I25" s="81">
        <v>2</v>
      </c>
      <c r="J25" s="82">
        <f>(E25*100+F25*30+G25*10+H25*3+I25)/D25*4</f>
        <v>4</v>
      </c>
      <c r="K25" s="81">
        <v>3</v>
      </c>
      <c r="L25" s="81">
        <v>2</v>
      </c>
      <c r="M25" s="81"/>
      <c r="N25" s="81"/>
      <c r="O25" s="81">
        <v>1</v>
      </c>
      <c r="P25" s="81">
        <v>4</v>
      </c>
      <c r="Q25" s="83"/>
    </row>
    <row r="26" spans="1:17" ht="15">
      <c r="A26" s="79">
        <v>4</v>
      </c>
      <c r="B26" s="80" t="s">
        <v>71</v>
      </c>
      <c r="C26" s="80" t="s">
        <v>70</v>
      </c>
      <c r="D26" s="81">
        <v>4</v>
      </c>
      <c r="E26" s="81"/>
      <c r="F26" s="81"/>
      <c r="G26" s="81"/>
      <c r="H26" s="81">
        <v>1</v>
      </c>
      <c r="I26" s="81">
        <v>3</v>
      </c>
      <c r="J26" s="82">
        <f aca="true" t="shared" si="3" ref="J26:J31">(E26*100+F26*30+G26*10+H26*3+I26)/D26*4</f>
        <v>6</v>
      </c>
      <c r="K26" s="81">
        <v>4</v>
      </c>
      <c r="L26" s="81">
        <v>0</v>
      </c>
      <c r="M26" s="81"/>
      <c r="N26" s="81">
        <v>3</v>
      </c>
      <c r="O26" s="81"/>
      <c r="P26" s="81">
        <v>1</v>
      </c>
      <c r="Q26" s="83"/>
    </row>
    <row r="27" spans="1:17" ht="15">
      <c r="A27" s="79">
        <v>5</v>
      </c>
      <c r="B27" s="80" t="s">
        <v>69</v>
      </c>
      <c r="C27" s="80" t="s">
        <v>107</v>
      </c>
      <c r="D27" s="81">
        <v>4</v>
      </c>
      <c r="E27" s="81"/>
      <c r="F27" s="81"/>
      <c r="G27" s="81"/>
      <c r="H27" s="81">
        <v>3</v>
      </c>
      <c r="I27" s="81"/>
      <c r="J27" s="82">
        <f t="shared" si="3"/>
        <v>9</v>
      </c>
      <c r="K27" s="81">
        <v>2</v>
      </c>
      <c r="L27" s="81">
        <v>2</v>
      </c>
      <c r="M27" s="81"/>
      <c r="N27" s="81"/>
      <c r="O27" s="81">
        <v>1</v>
      </c>
      <c r="P27" s="81">
        <v>3</v>
      </c>
      <c r="Q27" s="83"/>
    </row>
    <row r="28" spans="1:17" ht="15">
      <c r="A28" s="79">
        <v>6</v>
      </c>
      <c r="B28" s="80" t="s">
        <v>66</v>
      </c>
      <c r="C28" s="80" t="s">
        <v>65</v>
      </c>
      <c r="D28" s="81">
        <v>4</v>
      </c>
      <c r="E28" s="81"/>
      <c r="F28" s="81"/>
      <c r="G28" s="81"/>
      <c r="H28" s="81"/>
      <c r="I28" s="81">
        <v>2</v>
      </c>
      <c r="J28" s="82">
        <f t="shared" si="3"/>
        <v>2</v>
      </c>
      <c r="K28" s="81">
        <v>3</v>
      </c>
      <c r="L28" s="81">
        <v>1</v>
      </c>
      <c r="M28" s="81"/>
      <c r="N28" s="81">
        <v>3</v>
      </c>
      <c r="O28" s="81">
        <v>1</v>
      </c>
      <c r="P28" s="81"/>
      <c r="Q28" s="83"/>
    </row>
    <row r="29" spans="1:17" ht="15">
      <c r="A29" s="79">
        <v>7</v>
      </c>
      <c r="B29" s="80" t="s">
        <v>111</v>
      </c>
      <c r="C29" s="80" t="s">
        <v>108</v>
      </c>
      <c r="D29" s="81">
        <v>4</v>
      </c>
      <c r="E29" s="81"/>
      <c r="F29" s="81"/>
      <c r="G29" s="81"/>
      <c r="H29" s="81">
        <v>1</v>
      </c>
      <c r="I29" s="81">
        <v>3</v>
      </c>
      <c r="J29" s="82">
        <f t="shared" si="3"/>
        <v>6</v>
      </c>
      <c r="K29" s="81">
        <v>3</v>
      </c>
      <c r="L29" s="81">
        <v>1</v>
      </c>
      <c r="M29" s="81">
        <v>1</v>
      </c>
      <c r="N29" s="81">
        <v>1</v>
      </c>
      <c r="O29" s="81">
        <v>2</v>
      </c>
      <c r="P29" s="81"/>
      <c r="Q29" s="83"/>
    </row>
    <row r="30" spans="1:17" ht="15">
      <c r="A30" s="79">
        <v>8</v>
      </c>
      <c r="B30" s="80" t="s">
        <v>58</v>
      </c>
      <c r="C30" s="80" t="s">
        <v>59</v>
      </c>
      <c r="D30" s="81">
        <v>4</v>
      </c>
      <c r="E30" s="81"/>
      <c r="F30" s="81">
        <v>2</v>
      </c>
      <c r="G30" s="81">
        <v>2</v>
      </c>
      <c r="H30" s="81"/>
      <c r="I30" s="81"/>
      <c r="J30" s="82">
        <f t="shared" si="3"/>
        <v>80</v>
      </c>
      <c r="K30" s="81">
        <v>2</v>
      </c>
      <c r="L30" s="81">
        <v>2</v>
      </c>
      <c r="M30" s="81"/>
      <c r="N30" s="81">
        <v>2</v>
      </c>
      <c r="O30" s="81">
        <v>2</v>
      </c>
      <c r="P30" s="81"/>
      <c r="Q30" s="83"/>
    </row>
    <row r="31" spans="1:17" ht="15">
      <c r="A31" s="79">
        <v>9</v>
      </c>
      <c r="B31" s="80" t="s">
        <v>56</v>
      </c>
      <c r="C31" s="80" t="s">
        <v>57</v>
      </c>
      <c r="D31" s="81">
        <v>4</v>
      </c>
      <c r="E31" s="81"/>
      <c r="F31" s="81"/>
      <c r="G31" s="81">
        <v>1</v>
      </c>
      <c r="H31" s="81">
        <v>1</v>
      </c>
      <c r="I31" s="81">
        <v>1</v>
      </c>
      <c r="J31" s="82">
        <f t="shared" si="3"/>
        <v>14</v>
      </c>
      <c r="K31" s="81">
        <v>2</v>
      </c>
      <c r="L31" s="81">
        <v>2</v>
      </c>
      <c r="M31" s="81"/>
      <c r="N31" s="81">
        <v>2</v>
      </c>
      <c r="O31" s="81">
        <v>1</v>
      </c>
      <c r="P31" s="81">
        <v>1</v>
      </c>
      <c r="Q31" s="83"/>
    </row>
    <row r="32" spans="1:17" ht="15.75" thickBot="1">
      <c r="A32" s="94" t="s">
        <v>9</v>
      </c>
      <c r="B32" s="102"/>
      <c r="C32" s="102"/>
      <c r="D32" s="48">
        <f>SUM(D25:D31)</f>
        <v>29</v>
      </c>
      <c r="E32" s="48">
        <f aca="true" t="shared" si="4" ref="E32:J32">SUM(E25:E31)</f>
        <v>0</v>
      </c>
      <c r="F32" s="48">
        <f t="shared" si="4"/>
        <v>2</v>
      </c>
      <c r="G32" s="48">
        <f t="shared" si="4"/>
        <v>3</v>
      </c>
      <c r="H32" s="48">
        <f t="shared" si="4"/>
        <v>7</v>
      </c>
      <c r="I32" s="48">
        <f t="shared" si="4"/>
        <v>11</v>
      </c>
      <c r="J32" s="76">
        <f t="shared" si="4"/>
        <v>121</v>
      </c>
      <c r="K32" s="48">
        <f aca="true" t="shared" si="5" ref="K32:Q32">SUM(K25:K31)</f>
        <v>19</v>
      </c>
      <c r="L32" s="48">
        <f t="shared" si="5"/>
        <v>10</v>
      </c>
      <c r="M32" s="48">
        <f t="shared" si="5"/>
        <v>1</v>
      </c>
      <c r="N32" s="48">
        <f t="shared" si="5"/>
        <v>11</v>
      </c>
      <c r="O32" s="48">
        <f t="shared" si="5"/>
        <v>8</v>
      </c>
      <c r="P32" s="48">
        <f t="shared" si="5"/>
        <v>9</v>
      </c>
      <c r="Q32" s="77">
        <f t="shared" si="5"/>
        <v>0</v>
      </c>
    </row>
    <row r="33" spans="1:10" ht="18.75" thickBot="1">
      <c r="A33" s="4"/>
      <c r="B33" s="5"/>
      <c r="C33" s="5"/>
      <c r="D33" s="6"/>
      <c r="E33" s="7"/>
      <c r="F33" s="7"/>
      <c r="G33" s="7"/>
      <c r="H33" s="7"/>
      <c r="I33" s="7"/>
      <c r="J33" s="7"/>
    </row>
    <row r="34" spans="1:17" ht="18">
      <c r="A34" s="74" t="s">
        <v>6</v>
      </c>
      <c r="B34" s="9"/>
      <c r="C34" s="9"/>
      <c r="D34" s="100" t="s">
        <v>41</v>
      </c>
      <c r="E34" s="96" t="s">
        <v>42</v>
      </c>
      <c r="F34" s="96"/>
      <c r="G34" s="96"/>
      <c r="H34" s="96"/>
      <c r="I34" s="96"/>
      <c r="J34" s="98" t="s">
        <v>43</v>
      </c>
      <c r="K34" s="96" t="s">
        <v>46</v>
      </c>
      <c r="L34" s="96"/>
      <c r="M34" s="96" t="s">
        <v>47</v>
      </c>
      <c r="N34" s="96"/>
      <c r="O34" s="96"/>
      <c r="P34" s="96"/>
      <c r="Q34" s="97"/>
    </row>
    <row r="35" spans="1:17" ht="25.5">
      <c r="A35" s="56" t="s">
        <v>0</v>
      </c>
      <c r="B35" s="1" t="s">
        <v>7</v>
      </c>
      <c r="C35" s="1" t="s">
        <v>8</v>
      </c>
      <c r="D35" s="101"/>
      <c r="E35" s="57" t="s">
        <v>3</v>
      </c>
      <c r="F35" s="57" t="s">
        <v>4</v>
      </c>
      <c r="G35" s="57">
        <v>1</v>
      </c>
      <c r="H35" s="57">
        <v>2</v>
      </c>
      <c r="I35" s="57">
        <v>3</v>
      </c>
      <c r="J35" s="99"/>
      <c r="K35" s="70" t="s">
        <v>48</v>
      </c>
      <c r="L35" s="70" t="s">
        <v>49</v>
      </c>
      <c r="M35" s="70" t="s">
        <v>50</v>
      </c>
      <c r="N35" s="70" t="s">
        <v>51</v>
      </c>
      <c r="O35" s="70" t="s">
        <v>52</v>
      </c>
      <c r="P35" s="70" t="s">
        <v>53</v>
      </c>
      <c r="Q35" s="75" t="s">
        <v>54</v>
      </c>
    </row>
    <row r="36" spans="1:17" ht="15">
      <c r="A36" s="79">
        <v>28</v>
      </c>
      <c r="B36" s="80" t="s">
        <v>112</v>
      </c>
      <c r="C36" s="80" t="s">
        <v>99</v>
      </c>
      <c r="D36" s="81">
        <v>4</v>
      </c>
      <c r="E36" s="81"/>
      <c r="F36" s="81">
        <v>2</v>
      </c>
      <c r="G36" s="81">
        <v>1</v>
      </c>
      <c r="H36" s="81">
        <v>1</v>
      </c>
      <c r="I36" s="81"/>
      <c r="J36" s="82">
        <f>(E36*100+F36*30+G36*10+H36*3+I36)/D36*4</f>
        <v>73</v>
      </c>
      <c r="K36" s="81">
        <v>2</v>
      </c>
      <c r="L36" s="81">
        <v>2</v>
      </c>
      <c r="M36" s="81"/>
      <c r="N36" s="81">
        <v>1</v>
      </c>
      <c r="O36" s="81"/>
      <c r="P36" s="81">
        <v>3</v>
      </c>
      <c r="Q36" s="83"/>
    </row>
    <row r="37" spans="1:17" ht="15">
      <c r="A37" s="79">
        <v>29</v>
      </c>
      <c r="B37" s="80" t="s">
        <v>101</v>
      </c>
      <c r="C37" s="80" t="s">
        <v>100</v>
      </c>
      <c r="D37" s="81">
        <v>4</v>
      </c>
      <c r="E37" s="81"/>
      <c r="F37" s="81"/>
      <c r="G37" s="81"/>
      <c r="H37" s="81">
        <v>1</v>
      </c>
      <c r="I37" s="81">
        <v>3</v>
      </c>
      <c r="J37" s="82">
        <f>(E37*100+F37*30+G37*10+H37*3+I37)/D37*4</f>
        <v>6</v>
      </c>
      <c r="K37" s="81">
        <v>2</v>
      </c>
      <c r="L37" s="81">
        <v>2</v>
      </c>
      <c r="M37" s="81"/>
      <c r="N37" s="81">
        <v>3</v>
      </c>
      <c r="O37" s="81">
        <v>1</v>
      </c>
      <c r="P37" s="81"/>
      <c r="Q37" s="83"/>
    </row>
    <row r="38" spans="1:17" ht="15.75" thickBot="1">
      <c r="A38" s="94" t="s">
        <v>9</v>
      </c>
      <c r="B38" s="102"/>
      <c r="C38" s="102"/>
      <c r="D38" s="48">
        <f>D36+D37</f>
        <v>8</v>
      </c>
      <c r="E38" s="48">
        <f aca="true" t="shared" si="6" ref="E38:J38">E36+E37</f>
        <v>0</v>
      </c>
      <c r="F38" s="48">
        <f t="shared" si="6"/>
        <v>2</v>
      </c>
      <c r="G38" s="48">
        <f t="shared" si="6"/>
        <v>1</v>
      </c>
      <c r="H38" s="48">
        <f t="shared" si="6"/>
        <v>2</v>
      </c>
      <c r="I38" s="48">
        <f t="shared" si="6"/>
        <v>3</v>
      </c>
      <c r="J38" s="76">
        <f t="shared" si="6"/>
        <v>79</v>
      </c>
      <c r="K38" s="48">
        <f aca="true" t="shared" si="7" ref="K38:Q38">K36+K37</f>
        <v>4</v>
      </c>
      <c r="L38" s="48">
        <f t="shared" si="7"/>
        <v>4</v>
      </c>
      <c r="M38" s="48">
        <f t="shared" si="7"/>
        <v>0</v>
      </c>
      <c r="N38" s="48">
        <f t="shared" si="7"/>
        <v>4</v>
      </c>
      <c r="O38" s="48">
        <f t="shared" si="7"/>
        <v>1</v>
      </c>
      <c r="P38" s="48">
        <f t="shared" si="7"/>
        <v>3</v>
      </c>
      <c r="Q38" s="77">
        <f t="shared" si="7"/>
        <v>0</v>
      </c>
    </row>
    <row r="40" spans="1:18" ht="20.25">
      <c r="A40" s="93" t="s">
        <v>10</v>
      </c>
      <c r="B40" s="93"/>
      <c r="C40" s="93"/>
      <c r="D40" s="72">
        <f>D38+D32+D21</f>
        <v>122</v>
      </c>
      <c r="E40" s="72">
        <f aca="true" t="shared" si="8" ref="E40:Q40">E38+E32+E21</f>
        <v>0</v>
      </c>
      <c r="F40" s="72">
        <f t="shared" si="8"/>
        <v>6</v>
      </c>
      <c r="G40" s="72">
        <f t="shared" si="8"/>
        <v>8</v>
      </c>
      <c r="H40" s="72">
        <f t="shared" si="8"/>
        <v>22</v>
      </c>
      <c r="I40" s="72">
        <f t="shared" si="8"/>
        <v>34</v>
      </c>
      <c r="J40" s="73">
        <f t="shared" si="8"/>
        <v>331.1333333333333</v>
      </c>
      <c r="K40" s="72">
        <f t="shared" si="8"/>
        <v>84</v>
      </c>
      <c r="L40" s="72">
        <f t="shared" si="8"/>
        <v>38</v>
      </c>
      <c r="M40" s="72">
        <f t="shared" si="8"/>
        <v>10</v>
      </c>
      <c r="N40" s="72">
        <f t="shared" si="8"/>
        <v>46</v>
      </c>
      <c r="O40" s="72">
        <f t="shared" si="8"/>
        <v>34</v>
      </c>
      <c r="P40" s="72">
        <f t="shared" si="8"/>
        <v>30</v>
      </c>
      <c r="Q40" s="72">
        <f t="shared" si="8"/>
        <v>2</v>
      </c>
      <c r="R40" s="3"/>
    </row>
    <row r="42" spans="2:3" ht="15">
      <c r="B42" s="71" t="s">
        <v>102</v>
      </c>
      <c r="C42" s="71" t="s">
        <v>115</v>
      </c>
    </row>
    <row r="43" spans="2:3" ht="15">
      <c r="B43" s="71" t="s">
        <v>103</v>
      </c>
      <c r="C43" s="71" t="s">
        <v>116</v>
      </c>
    </row>
  </sheetData>
  <mergeCells count="21">
    <mergeCell ref="B1:L1"/>
    <mergeCell ref="D34:D35"/>
    <mergeCell ref="K23:L23"/>
    <mergeCell ref="M23:Q23"/>
    <mergeCell ref="K3:L3"/>
    <mergeCell ref="M3:Q3"/>
    <mergeCell ref="A2:J2"/>
    <mergeCell ref="A21:C21"/>
    <mergeCell ref="A32:C32"/>
    <mergeCell ref="D3:D4"/>
    <mergeCell ref="E3:I3"/>
    <mergeCell ref="J3:J4"/>
    <mergeCell ref="D23:D24"/>
    <mergeCell ref="A40:C40"/>
    <mergeCell ref="A38:C38"/>
    <mergeCell ref="K34:L34"/>
    <mergeCell ref="M34:Q34"/>
    <mergeCell ref="E23:I23"/>
    <mergeCell ref="J23:J24"/>
    <mergeCell ref="J34:J35"/>
    <mergeCell ref="E34:I34"/>
  </mergeCells>
  <printOptions/>
  <pageMargins left="0.32" right="0.2" top="0.3" bottom="0.33" header="0.21" footer="0.28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workbookViewId="0" topLeftCell="A1">
      <selection activeCell="E39" sqref="E39"/>
    </sheetView>
  </sheetViews>
  <sheetFormatPr defaultColWidth="9.140625" defaultRowHeight="12.75"/>
  <cols>
    <col min="2" max="2" width="44.7109375" style="0" customWidth="1"/>
    <col min="3" max="3" width="40.7109375" style="0" customWidth="1"/>
    <col min="9" max="9" width="9.8515625" style="0" customWidth="1"/>
  </cols>
  <sheetData>
    <row r="1" ht="13.5" thickBot="1"/>
    <row r="2" spans="4:9" ht="12.75">
      <c r="D2" s="36">
        <v>39738</v>
      </c>
      <c r="E2" s="105">
        <v>39739</v>
      </c>
      <c r="F2" s="96"/>
      <c r="G2" s="96"/>
      <c r="H2" s="105">
        <v>39740</v>
      </c>
      <c r="I2" s="97"/>
    </row>
    <row r="3" spans="1:9" ht="18.75" thickBot="1">
      <c r="A3" s="13" t="s">
        <v>1</v>
      </c>
      <c r="D3" s="37">
        <v>0.9583333333333334</v>
      </c>
      <c r="E3" s="38">
        <v>0.4583333333333333</v>
      </c>
      <c r="F3" s="38">
        <v>0.6666666666666666</v>
      </c>
      <c r="G3" s="38">
        <v>0.9583333333333334</v>
      </c>
      <c r="H3" s="38">
        <v>0.4583333333333333</v>
      </c>
      <c r="I3" s="39">
        <v>0.6666666666666666</v>
      </c>
    </row>
    <row r="4" spans="1:9" ht="12.75">
      <c r="A4" s="27" t="s">
        <v>7</v>
      </c>
      <c r="B4" s="28" t="s">
        <v>8</v>
      </c>
      <c r="C4" s="10" t="s">
        <v>8</v>
      </c>
      <c r="D4" s="67"/>
      <c r="E4" s="51"/>
      <c r="F4" s="52"/>
      <c r="G4" s="53" t="s">
        <v>118</v>
      </c>
      <c r="H4" s="54"/>
      <c r="I4" s="53"/>
    </row>
    <row r="5" spans="1:9" ht="15">
      <c r="A5" s="14">
        <v>10</v>
      </c>
      <c r="B5" s="80" t="s">
        <v>72</v>
      </c>
      <c r="C5" s="80" t="s">
        <v>73</v>
      </c>
      <c r="D5" s="68"/>
      <c r="E5" s="56"/>
      <c r="F5" s="57"/>
      <c r="G5" s="58"/>
      <c r="H5" s="59" t="s">
        <v>129</v>
      </c>
      <c r="I5" s="58"/>
    </row>
    <row r="6" spans="1:9" ht="15">
      <c r="A6" s="14">
        <v>11</v>
      </c>
      <c r="B6" s="80" t="s">
        <v>86</v>
      </c>
      <c r="C6" s="80" t="s">
        <v>87</v>
      </c>
      <c r="D6" s="68"/>
      <c r="E6" s="56" t="s">
        <v>34</v>
      </c>
      <c r="F6" s="57" t="s">
        <v>55</v>
      </c>
      <c r="G6" s="58"/>
      <c r="H6" s="59" t="s">
        <v>126</v>
      </c>
      <c r="I6" s="58"/>
    </row>
    <row r="7" spans="1:9" ht="15">
      <c r="A7" s="14">
        <v>12</v>
      </c>
      <c r="B7" s="80" t="s">
        <v>74</v>
      </c>
      <c r="C7" s="80" t="s">
        <v>75</v>
      </c>
      <c r="D7" s="68"/>
      <c r="E7" s="56"/>
      <c r="F7" s="57"/>
      <c r="G7" s="58" t="s">
        <v>121</v>
      </c>
      <c r="H7" s="59"/>
      <c r="I7" s="58"/>
    </row>
    <row r="8" spans="1:9" ht="15">
      <c r="A8" s="14">
        <v>13</v>
      </c>
      <c r="B8" s="80" t="s">
        <v>77</v>
      </c>
      <c r="C8" s="80" t="s">
        <v>76</v>
      </c>
      <c r="D8" s="68" t="s">
        <v>34</v>
      </c>
      <c r="E8" s="56" t="s">
        <v>61</v>
      </c>
      <c r="F8" s="57"/>
      <c r="G8" s="58"/>
      <c r="H8" s="59"/>
      <c r="I8" s="58"/>
    </row>
    <row r="9" spans="1:9" ht="15">
      <c r="A9" s="14">
        <v>14</v>
      </c>
      <c r="B9" s="80" t="s">
        <v>104</v>
      </c>
      <c r="C9" s="80" t="s">
        <v>94</v>
      </c>
      <c r="D9" s="68"/>
      <c r="E9" s="56"/>
      <c r="F9" s="57"/>
      <c r="G9" s="58"/>
      <c r="H9" s="59"/>
      <c r="I9" s="58"/>
    </row>
    <row r="10" spans="1:9" ht="15">
      <c r="A10" s="14">
        <v>15</v>
      </c>
      <c r="B10" s="80" t="s">
        <v>84</v>
      </c>
      <c r="C10" s="80" t="s">
        <v>85</v>
      </c>
      <c r="D10" s="68"/>
      <c r="E10" s="56" t="s">
        <v>40</v>
      </c>
      <c r="F10" s="57" t="s">
        <v>35</v>
      </c>
      <c r="G10" s="58" t="s">
        <v>124</v>
      </c>
      <c r="H10" s="59"/>
      <c r="I10" s="58"/>
    </row>
    <row r="11" spans="1:9" ht="15.75" thickBot="1">
      <c r="A11" s="14">
        <v>16</v>
      </c>
      <c r="B11" s="80" t="s">
        <v>78</v>
      </c>
      <c r="C11" s="80" t="s">
        <v>79</v>
      </c>
      <c r="D11" s="68"/>
      <c r="E11" s="56" t="s">
        <v>39</v>
      </c>
      <c r="F11" s="57"/>
      <c r="G11" s="58"/>
      <c r="H11" s="33" t="s">
        <v>123</v>
      </c>
      <c r="I11" s="58"/>
    </row>
    <row r="12" spans="1:9" ht="15">
      <c r="A12" s="14">
        <v>17</v>
      </c>
      <c r="B12" s="80" t="s">
        <v>45</v>
      </c>
      <c r="C12" s="80" t="s">
        <v>105</v>
      </c>
      <c r="D12" s="68"/>
      <c r="E12" s="56" t="s">
        <v>61</v>
      </c>
      <c r="F12" s="57"/>
      <c r="G12" s="58"/>
      <c r="H12" s="59"/>
      <c r="I12" s="58"/>
    </row>
    <row r="13" spans="1:9" ht="15">
      <c r="A13" s="14">
        <v>18</v>
      </c>
      <c r="B13" s="80" t="s">
        <v>82</v>
      </c>
      <c r="C13" s="80" t="s">
        <v>83</v>
      </c>
      <c r="D13" s="68"/>
      <c r="E13" s="56"/>
      <c r="F13" s="57" t="s">
        <v>33</v>
      </c>
      <c r="G13" s="58"/>
      <c r="H13" s="59" t="s">
        <v>120</v>
      </c>
      <c r="I13" s="58"/>
    </row>
    <row r="14" spans="1:9" ht="15">
      <c r="A14" s="14">
        <v>19</v>
      </c>
      <c r="B14" s="80" t="s">
        <v>89</v>
      </c>
      <c r="C14" s="80" t="s">
        <v>88</v>
      </c>
      <c r="D14" s="68"/>
      <c r="E14" s="56"/>
      <c r="F14" s="57"/>
      <c r="G14" s="58"/>
      <c r="H14" s="59"/>
      <c r="I14" s="58"/>
    </row>
    <row r="15" spans="1:9" ht="15">
      <c r="A15" s="14">
        <v>20</v>
      </c>
      <c r="B15" s="80" t="s">
        <v>81</v>
      </c>
      <c r="C15" s="80" t="s">
        <v>80</v>
      </c>
      <c r="D15" s="68" t="s">
        <v>34</v>
      </c>
      <c r="E15" s="56" t="s">
        <v>30</v>
      </c>
      <c r="F15" s="57" t="s">
        <v>113</v>
      </c>
      <c r="G15" s="58" t="s">
        <v>113</v>
      </c>
      <c r="H15" s="59"/>
      <c r="I15" s="58"/>
    </row>
    <row r="16" spans="1:9" ht="15">
      <c r="A16" s="14">
        <v>21</v>
      </c>
      <c r="B16" s="80" t="s">
        <v>92</v>
      </c>
      <c r="C16" s="80" t="s">
        <v>93</v>
      </c>
      <c r="D16" s="68"/>
      <c r="E16" s="56"/>
      <c r="F16" s="57"/>
      <c r="G16" s="58"/>
      <c r="H16" s="59"/>
      <c r="I16" s="58"/>
    </row>
    <row r="17" spans="1:9" ht="15">
      <c r="A17" s="14">
        <v>22</v>
      </c>
      <c r="B17" s="80" t="s">
        <v>90</v>
      </c>
      <c r="C17" s="80" t="s">
        <v>91</v>
      </c>
      <c r="D17" s="68"/>
      <c r="E17" s="56"/>
      <c r="F17" s="57"/>
      <c r="G17" s="58"/>
      <c r="H17" s="59"/>
      <c r="I17" s="58"/>
    </row>
    <row r="18" spans="1:9" ht="15">
      <c r="A18" s="14">
        <v>23</v>
      </c>
      <c r="B18" s="80" t="s">
        <v>95</v>
      </c>
      <c r="C18" s="84" t="s">
        <v>97</v>
      </c>
      <c r="D18" s="68"/>
      <c r="E18" s="56" t="s">
        <v>114</v>
      </c>
      <c r="F18" s="57" t="s">
        <v>117</v>
      </c>
      <c r="G18" s="58"/>
      <c r="H18" s="59" t="s">
        <v>130</v>
      </c>
      <c r="I18" s="58"/>
    </row>
    <row r="19" spans="1:9" ht="15">
      <c r="A19" s="14">
        <v>24</v>
      </c>
      <c r="B19" s="80" t="s">
        <v>96</v>
      </c>
      <c r="C19" s="80" t="s">
        <v>98</v>
      </c>
      <c r="D19" s="68"/>
      <c r="E19" s="56" t="s">
        <v>33</v>
      </c>
      <c r="F19" s="57"/>
      <c r="G19" s="58"/>
      <c r="H19" s="59"/>
      <c r="I19" s="58"/>
    </row>
    <row r="20" spans="1:9" ht="15.75" thickBot="1">
      <c r="A20" s="15">
        <v>25</v>
      </c>
      <c r="B20" s="80" t="s">
        <v>110</v>
      </c>
      <c r="C20" s="80" t="s">
        <v>106</v>
      </c>
      <c r="D20" s="69" t="s">
        <v>34</v>
      </c>
      <c r="E20" s="60"/>
      <c r="F20" s="61"/>
      <c r="G20" s="62" t="s">
        <v>119</v>
      </c>
      <c r="H20" s="33" t="s">
        <v>123</v>
      </c>
      <c r="I20" s="62"/>
    </row>
    <row r="21" spans="1:3" ht="18">
      <c r="A21" s="4"/>
      <c r="B21" s="5"/>
      <c r="C21" s="5"/>
    </row>
    <row r="22" ht="18.75" thickBot="1">
      <c r="A22" s="13" t="s">
        <v>5</v>
      </c>
    </row>
    <row r="23" spans="1:9" ht="12.75">
      <c r="A23" s="8" t="s">
        <v>0</v>
      </c>
      <c r="B23" s="9" t="s">
        <v>7</v>
      </c>
      <c r="C23" s="18" t="s">
        <v>8</v>
      </c>
      <c r="D23" s="64"/>
      <c r="E23" s="8"/>
      <c r="F23" s="49"/>
      <c r="G23" s="50"/>
      <c r="H23" s="65"/>
      <c r="I23" s="50"/>
    </row>
    <row r="24" spans="1:9" ht="15">
      <c r="A24" s="14">
        <v>3</v>
      </c>
      <c r="B24" s="80" t="s">
        <v>67</v>
      </c>
      <c r="C24" s="80" t="s">
        <v>68</v>
      </c>
      <c r="D24" s="55"/>
      <c r="E24" s="56" t="s">
        <v>31</v>
      </c>
      <c r="F24" s="57" t="s">
        <v>29</v>
      </c>
      <c r="G24" s="58"/>
      <c r="H24" t="s">
        <v>123</v>
      </c>
      <c r="I24" s="58"/>
    </row>
    <row r="25" spans="1:9" ht="15">
      <c r="A25" s="14">
        <v>4</v>
      </c>
      <c r="B25" s="80" t="s">
        <v>71</v>
      </c>
      <c r="C25" s="80" t="s">
        <v>70</v>
      </c>
      <c r="D25" s="55"/>
      <c r="E25" s="56" t="s">
        <v>32</v>
      </c>
      <c r="F25" s="57" t="s">
        <v>29</v>
      </c>
      <c r="G25" s="58"/>
      <c r="H25" s="59" t="s">
        <v>131</v>
      </c>
      <c r="I25" s="58"/>
    </row>
    <row r="26" spans="1:9" ht="15">
      <c r="A26" s="14">
        <v>5</v>
      </c>
      <c r="B26" s="80" t="s">
        <v>69</v>
      </c>
      <c r="C26" s="80" t="s">
        <v>107</v>
      </c>
      <c r="D26" s="55"/>
      <c r="E26" s="56"/>
      <c r="F26" s="57" t="s">
        <v>37</v>
      </c>
      <c r="G26" s="58"/>
      <c r="H26" s="58" t="s">
        <v>113</v>
      </c>
      <c r="I26" s="58"/>
    </row>
    <row r="27" spans="1:9" ht="15">
      <c r="A27" s="14">
        <v>6</v>
      </c>
      <c r="B27" s="80" t="s">
        <v>66</v>
      </c>
      <c r="C27" s="80" t="s">
        <v>65</v>
      </c>
      <c r="D27" s="55"/>
      <c r="E27" s="56"/>
      <c r="F27" s="57" t="s">
        <v>60</v>
      </c>
      <c r="G27" s="58"/>
      <c r="H27" s="59" t="s">
        <v>128</v>
      </c>
      <c r="I27" s="58"/>
    </row>
    <row r="28" spans="1:9" ht="15">
      <c r="A28" s="14">
        <v>7</v>
      </c>
      <c r="B28" s="80" t="s">
        <v>111</v>
      </c>
      <c r="C28" s="80" t="s">
        <v>108</v>
      </c>
      <c r="D28" s="55"/>
      <c r="E28" s="56"/>
      <c r="F28" s="57"/>
      <c r="G28" s="58"/>
      <c r="H28" s="59" t="s">
        <v>133</v>
      </c>
      <c r="I28" s="58"/>
    </row>
    <row r="29" spans="1:9" ht="15">
      <c r="A29" s="14">
        <v>8</v>
      </c>
      <c r="B29" s="80" t="s">
        <v>58</v>
      </c>
      <c r="C29" s="80" t="s">
        <v>59</v>
      </c>
      <c r="D29" s="55"/>
      <c r="E29" s="56"/>
      <c r="F29" s="57" t="s">
        <v>40</v>
      </c>
      <c r="G29" s="58" t="s">
        <v>120</v>
      </c>
      <c r="H29" s="58" t="s">
        <v>120</v>
      </c>
      <c r="I29" s="58"/>
    </row>
    <row r="30" spans="1:9" ht="15.75" thickBot="1">
      <c r="A30" s="15">
        <v>9</v>
      </c>
      <c r="B30" s="80" t="s">
        <v>56</v>
      </c>
      <c r="C30" s="80" t="s">
        <v>57</v>
      </c>
      <c r="D30" s="66"/>
      <c r="E30" s="60"/>
      <c r="F30" s="61"/>
      <c r="G30" s="62"/>
      <c r="H30" s="63"/>
      <c r="I30" s="62"/>
    </row>
    <row r="31" spans="1:3" ht="18">
      <c r="A31" s="4"/>
      <c r="B31" s="5"/>
      <c r="C31" s="5"/>
    </row>
    <row r="32" ht="18.75" thickBot="1">
      <c r="A32" s="13" t="s">
        <v>6</v>
      </c>
    </row>
    <row r="33" spans="1:9" ht="12.75">
      <c r="A33" s="8" t="s">
        <v>0</v>
      </c>
      <c r="B33" s="9" t="s">
        <v>7</v>
      </c>
      <c r="C33" s="18" t="s">
        <v>8</v>
      </c>
      <c r="D33" s="19"/>
      <c r="E33" s="32"/>
      <c r="F33" s="9"/>
      <c r="G33" s="10"/>
      <c r="H33" s="34"/>
      <c r="I33" s="10"/>
    </row>
    <row r="34" spans="1:9" ht="15">
      <c r="A34" s="14">
        <v>28</v>
      </c>
      <c r="B34" s="80" t="s">
        <v>112</v>
      </c>
      <c r="C34" s="80" t="s">
        <v>99</v>
      </c>
      <c r="D34" s="68" t="s">
        <v>63</v>
      </c>
      <c r="E34" s="56" t="s">
        <v>38</v>
      </c>
      <c r="F34" s="2" t="s">
        <v>64</v>
      </c>
      <c r="H34" s="58" t="s">
        <v>125</v>
      </c>
      <c r="I34" s="58"/>
    </row>
    <row r="35" spans="1:9" ht="15">
      <c r="A35" s="16"/>
      <c r="B35" s="17"/>
      <c r="C35" s="31"/>
      <c r="D35" s="68"/>
      <c r="E35" s="56" t="s">
        <v>62</v>
      </c>
      <c r="F35" s="57"/>
      <c r="G35" s="58" t="s">
        <v>122</v>
      </c>
      <c r="H35" s="59" t="s">
        <v>132</v>
      </c>
      <c r="I35" s="58"/>
    </row>
    <row r="36" spans="1:9" ht="15">
      <c r="A36" s="20">
        <v>29</v>
      </c>
      <c r="B36" s="80" t="s">
        <v>101</v>
      </c>
      <c r="C36" s="80" t="s">
        <v>100</v>
      </c>
      <c r="D36" s="68"/>
      <c r="E36" s="56" t="s">
        <v>28</v>
      </c>
      <c r="F36" s="57" t="s">
        <v>36</v>
      </c>
      <c r="G36" s="58"/>
      <c r="H36" s="59" t="s">
        <v>127</v>
      </c>
      <c r="I36" s="58"/>
    </row>
    <row r="37" spans="1:9" ht="13.5" thickBot="1">
      <c r="A37" s="29"/>
      <c r="B37" s="30"/>
      <c r="C37" s="30"/>
      <c r="D37" s="40"/>
      <c r="E37" s="33"/>
      <c r="F37" s="11"/>
      <c r="G37" s="12"/>
      <c r="H37" s="35"/>
      <c r="I37" s="12"/>
    </row>
  </sheetData>
  <mergeCells count="2">
    <mergeCell ref="E2:G2"/>
    <mergeCell ref="H2:I2"/>
  </mergeCells>
  <printOptions/>
  <pageMargins left="0.4" right="0.37" top="0.3" bottom="0.57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mclexa</dc:creator>
  <cp:keywords/>
  <dc:description/>
  <cp:lastModifiedBy>mclexa</cp:lastModifiedBy>
  <cp:lastPrinted>2008-10-19T06:12:14Z</cp:lastPrinted>
  <dcterms:created xsi:type="dcterms:W3CDTF">2008-10-15T05:29:20Z</dcterms:created>
  <dcterms:modified xsi:type="dcterms:W3CDTF">2008-10-22T04:43:51Z</dcterms:modified>
  <cp:category/>
  <cp:version/>
  <cp:contentType/>
  <cp:contentStatus/>
</cp:coreProperties>
</file>