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firstSheet="11" activeTab="13"/>
  </bookViews>
  <sheets>
    <sheet name=" А - П-перила" sheetId="1" r:id="rId1"/>
    <sheet name="А-Укладка бревна" sheetId="2" r:id="rId2"/>
    <sheet name=" А - Навесная переправа" sheetId="3" r:id="rId3"/>
    <sheet name=" А - спасение в двойке" sheetId="4" r:id="rId4"/>
    <sheet name="А - Параллельные перила" sheetId="5" r:id="rId5"/>
    <sheet name="А - Костер" sheetId="6" r:id="rId6"/>
    <sheet name="Б - П-Перила" sheetId="7" r:id="rId7"/>
    <sheet name="Б - Переправа по бревну" sheetId="8" r:id="rId8"/>
    <sheet name="Б - Узлы" sheetId="9" r:id="rId9"/>
    <sheet name="Б - Медицина" sheetId="10" r:id="rId10"/>
    <sheet name="Б - Переноска пострадавшего" sheetId="11" r:id="rId11"/>
    <sheet name="Б - Бивак" sheetId="12" r:id="rId12"/>
    <sheet name="Итоговый протокол кл. А" sheetId="13" r:id="rId13"/>
    <sheet name="Протоколы для печати" sheetId="14" r:id="rId14"/>
    <sheet name="Итоговый протокол кл. Б" sheetId="15" r:id="rId15"/>
  </sheets>
  <definedNames/>
  <calcPr fullCalcOnLoad="1"/>
</workbook>
</file>

<file path=xl/sharedStrings.xml><?xml version="1.0" encoding="utf-8"?>
<sst xmlns="http://schemas.openxmlformats.org/spreadsheetml/2006/main" count="482" uniqueCount="179">
  <si>
    <t>Время прихода на этап</t>
  </si>
  <si>
    <t>Время старта</t>
  </si>
  <si>
    <t>Время финиша</t>
  </si>
  <si>
    <t>Общее время на этапе</t>
  </si>
  <si>
    <t>ШТРАФЫ</t>
  </si>
  <si>
    <t>Итоговое время со штрафами</t>
  </si>
  <si>
    <t>балл</t>
  </si>
  <si>
    <t>Невыполнение указаний судьи по предотвращению действий создающих угрозу безопасности (участников, судей и т.д.)</t>
  </si>
  <si>
    <t>Снятие</t>
  </si>
  <si>
    <t>Срыв верхнего участника с повисанием на судейской страховке</t>
  </si>
  <si>
    <t>Потеря страховки (судейской или командной)</t>
  </si>
  <si>
    <t>Прекращение (отсутствие) самостраховки</t>
  </si>
  <si>
    <t>Неправильная страховка, самостраховка</t>
  </si>
  <si>
    <r>
      <t>Нахождение на одном участке перил более1</t>
    </r>
    <r>
      <rPr>
        <u val="single"/>
        <vertAlign val="superscript"/>
        <sz val="10"/>
        <rFont val="Times New Roman"/>
        <family val="1"/>
      </rPr>
      <t>го</t>
    </r>
    <r>
      <rPr>
        <sz val="10"/>
        <rFont val="Times New Roman"/>
        <family val="1"/>
      </rPr>
      <t xml:space="preserve"> человека.</t>
    </r>
  </si>
  <si>
    <t>Потеря основной веревки или каски</t>
  </si>
  <si>
    <t>Не завинченная муфта карабина (кроме промежуточных)</t>
  </si>
  <si>
    <t>Потеря снаряжения (кроме каски и основной веревки)</t>
  </si>
  <si>
    <t>Потеря устойчивости при движении по перилам</t>
  </si>
  <si>
    <t>Работа с веревкой без рукавиц (перчаток)</t>
  </si>
  <si>
    <t>Неправильный спуск (подъем) по веревке</t>
  </si>
  <si>
    <t>Неправильно завязанный узел</t>
  </si>
  <si>
    <t>Пререкание с судьей</t>
  </si>
  <si>
    <t>1...10</t>
  </si>
  <si>
    <t>Невыполнение указаний судьи по предотвращению действий создающих угрозу безопасности (участников, судей и т.д.).</t>
  </si>
  <si>
    <t>Окунание участника в воду с головой.</t>
  </si>
  <si>
    <t>Заступ за контрольную линию (воду) без страховки или самостраховки</t>
  </si>
  <si>
    <t>Неправильная страховка, самостраховка.</t>
  </si>
  <si>
    <t>Намокание участника, нагружение судейских перил</t>
  </si>
  <si>
    <t>Не завинченная муфта карабина (кроме вспомогательных)</t>
  </si>
  <si>
    <t>Неправильно завязанный узел.</t>
  </si>
  <si>
    <t>Пререкание с судьей.</t>
  </si>
  <si>
    <t>Работа с веревкой без  рукавиц (перчаток).</t>
  </si>
  <si>
    <t>1-ая пара</t>
  </si>
  <si>
    <t>2-ая пара</t>
  </si>
  <si>
    <t>Падение «пострадавшего».</t>
  </si>
  <si>
    <t>Потеря страховки (командной)</t>
  </si>
  <si>
    <t>Потеря устойчивости при движении по перилам.</t>
  </si>
  <si>
    <t>Падение бревна</t>
  </si>
  <si>
    <t>Падение участника с бревна</t>
  </si>
  <si>
    <t xml:space="preserve">Не завинченная муфта карабина (кроме </t>
  </si>
  <si>
    <t>промежуточных)</t>
  </si>
  <si>
    <t>Падение пострадавшего</t>
  </si>
  <si>
    <t>Неаккуратная или неправильная транспортировка пострадавшего</t>
  </si>
  <si>
    <t>Падение участника  с перил</t>
  </si>
  <si>
    <t>Применение  не судейских дров</t>
  </si>
  <si>
    <t>Использование для розжига не природных материалов</t>
  </si>
  <si>
    <t>Превышение уровня дров за марку (за каждый случай)</t>
  </si>
  <si>
    <t>Повторное использование спичек (кроме первой, за каждый случай)</t>
  </si>
  <si>
    <t>Небрежное обращение со снаряжением</t>
  </si>
  <si>
    <t xml:space="preserve">Превышение лимита дров </t>
  </si>
  <si>
    <t>Срыв с самозадержанием</t>
  </si>
  <si>
    <t xml:space="preserve">Прекращение (отсутствие) самостраховки </t>
  </si>
  <si>
    <r>
      <t>Нахождение на одном участке перил более1</t>
    </r>
    <r>
      <rPr>
        <u val="single"/>
        <vertAlign val="superscript"/>
        <sz val="10"/>
        <rFont val="Times New Roman"/>
        <family val="1"/>
      </rPr>
      <t>го</t>
    </r>
    <r>
      <rPr>
        <sz val="10"/>
        <rFont val="Times New Roman"/>
        <family val="1"/>
      </rPr>
      <t xml:space="preserve"> человека</t>
    </r>
  </si>
  <si>
    <t>Работа с веревкой без  рукавиц (перчаток)</t>
  </si>
  <si>
    <t>Заступ за контрольную линию (воду) без самостраховки или страховки</t>
  </si>
  <si>
    <t>Падение с бревна первого участника</t>
  </si>
  <si>
    <t xml:space="preserve">                                            Остальных</t>
  </si>
  <si>
    <t>10.</t>
  </si>
  <si>
    <t>11.</t>
  </si>
  <si>
    <t>12.</t>
  </si>
  <si>
    <t>Время старта (одевание систем)</t>
  </si>
  <si>
    <t>Время финиша (одевание систем)</t>
  </si>
  <si>
    <t>Выбытие участника на 1 узле</t>
  </si>
  <si>
    <t>Выбытие участника на 2 узле</t>
  </si>
  <si>
    <t>Выбытие участника на 3 узле</t>
  </si>
  <si>
    <t>Выбытие участника на 4 узле</t>
  </si>
  <si>
    <t>Выбытие участника на 5 узле</t>
  </si>
  <si>
    <t xml:space="preserve">Время старта </t>
  </si>
  <si>
    <t xml:space="preserve">Время финиша </t>
  </si>
  <si>
    <t>Оценка за теорию</t>
  </si>
  <si>
    <t>Оценка за практику</t>
  </si>
  <si>
    <t>Штраф: (вычисляется секретарем)</t>
  </si>
  <si>
    <t>1.</t>
  </si>
  <si>
    <t>Разрушение носилок</t>
  </si>
  <si>
    <t>2.</t>
  </si>
  <si>
    <t>3.</t>
  </si>
  <si>
    <t>Неправильная транспортировка "пострадавшего" (вниз головой)</t>
  </si>
  <si>
    <t>4.</t>
  </si>
  <si>
    <t>1...5</t>
  </si>
  <si>
    <t>Складки на скатах палатки (за каждый случай)</t>
  </si>
  <si>
    <t>Тактические ошибки в планировании бивака</t>
  </si>
  <si>
    <t>ХХХ</t>
  </si>
  <si>
    <t>Берендеи</t>
  </si>
  <si>
    <t>Зайцы</t>
  </si>
  <si>
    <t>Цена штрафа</t>
  </si>
  <si>
    <t>Чип и Дейл</t>
  </si>
  <si>
    <t>Танчики</t>
  </si>
  <si>
    <t>Снятие зя превышение контр. Времени</t>
  </si>
  <si>
    <t>Барсы</t>
  </si>
  <si>
    <t>Желтые шнурки</t>
  </si>
  <si>
    <t>сняты</t>
  </si>
  <si>
    <t>Снятие по времени</t>
  </si>
  <si>
    <t>-</t>
  </si>
  <si>
    <t>Опасная работа участника с бревном</t>
  </si>
  <si>
    <t>Потеря бревна (снятие) или превышение контр. времени</t>
  </si>
  <si>
    <t>Тараканы</t>
  </si>
  <si>
    <t>Лесные демоны</t>
  </si>
  <si>
    <t>Ежики в тумане</t>
  </si>
  <si>
    <t>Дебют</t>
  </si>
  <si>
    <t>Вертикаль</t>
  </si>
  <si>
    <t>Альтус</t>
  </si>
  <si>
    <t>Амазонки</t>
  </si>
  <si>
    <t>Альтус+</t>
  </si>
  <si>
    <t>Неправильная вязка ночилок</t>
  </si>
  <si>
    <t>Снятие  с этапа</t>
  </si>
  <si>
    <t>желтые шнурки</t>
  </si>
  <si>
    <t>Ежик в тумане</t>
  </si>
  <si>
    <t>Мамонты</t>
  </si>
  <si>
    <t>Ариадна</t>
  </si>
  <si>
    <t>Вертик 2</t>
  </si>
  <si>
    <t>Веотикаль</t>
  </si>
  <si>
    <t>лесные демоны</t>
  </si>
  <si>
    <t>Суммарное время</t>
  </si>
  <si>
    <t>Параллельные перила</t>
  </si>
  <si>
    <t>Укладка бревна</t>
  </si>
  <si>
    <t>Навесная переправа</t>
  </si>
  <si>
    <t>Спасение в двойке</t>
  </si>
  <si>
    <t>П-перила</t>
  </si>
  <si>
    <t>Костер</t>
  </si>
  <si>
    <t>XXX</t>
  </si>
  <si>
    <t>Сумма времени</t>
  </si>
  <si>
    <t>Места по времени</t>
  </si>
  <si>
    <t>Песта по сумме мест</t>
  </si>
  <si>
    <t>Ежики</t>
  </si>
  <si>
    <t>Альтус2</t>
  </si>
  <si>
    <t>Отсечка</t>
  </si>
  <si>
    <t>Отчечка</t>
  </si>
  <si>
    <t>Время Старта</t>
  </si>
  <si>
    <t>Время Финиша</t>
  </si>
  <si>
    <t>Сумма отсечек</t>
  </si>
  <si>
    <t>Узлы</t>
  </si>
  <si>
    <t>Переправа</t>
  </si>
  <si>
    <t>П-Перила</t>
  </si>
  <si>
    <t>Медицина</t>
  </si>
  <si>
    <t>Транспортировка</t>
  </si>
  <si>
    <t>Бивак</t>
  </si>
  <si>
    <t>Время на дистанции</t>
  </si>
  <si>
    <t>Итоговое время</t>
  </si>
  <si>
    <t>Сумма штрафов</t>
  </si>
  <si>
    <t>Место</t>
  </si>
  <si>
    <t>Сумма мест</t>
  </si>
  <si>
    <t>Итоговое место</t>
  </si>
  <si>
    <t>Команда</t>
  </si>
  <si>
    <t>Транс-портировка</t>
  </si>
  <si>
    <t>Штрафы</t>
  </si>
  <si>
    <t>Класс А</t>
  </si>
  <si>
    <t>Класс Б</t>
  </si>
  <si>
    <t>Главный судья полосы препятствий</t>
  </si>
  <si>
    <t>Иканин И.А.</t>
  </si>
  <si>
    <t>Главный секретарь</t>
  </si>
  <si>
    <t>Макунин А.А.</t>
  </si>
  <si>
    <t>Поляна Политехническая (29 апреля - 1 мая 2006 г.)</t>
  </si>
  <si>
    <t>П-Перила, класс А</t>
  </si>
  <si>
    <t>Укладка Бревна, класс А</t>
  </si>
  <si>
    <t>Навесная переправа, класс А</t>
  </si>
  <si>
    <t>Спасение в двойке, класс А</t>
  </si>
  <si>
    <t>Параллельные перила, класс А</t>
  </si>
  <si>
    <t>Костер, класс А</t>
  </si>
  <si>
    <t>П-перила, класс Б</t>
  </si>
  <si>
    <t>Переправа по бревну, класс Б</t>
  </si>
  <si>
    <t>Узлы, класс Б</t>
  </si>
  <si>
    <t>Медицина, класс Б</t>
  </si>
  <si>
    <t>Переноска пострадавшего, класс Б</t>
  </si>
  <si>
    <t>Бивак, класс Б</t>
  </si>
  <si>
    <t>Итоговый протокол класса А, черновой</t>
  </si>
  <si>
    <t>Итоговый протокол класса Б, черновой</t>
  </si>
  <si>
    <t>% от 1 места</t>
  </si>
  <si>
    <t>Аида</t>
  </si>
  <si>
    <t>Пинелопа</t>
  </si>
  <si>
    <t>Футбол</t>
  </si>
  <si>
    <t>Волейбол</t>
  </si>
  <si>
    <t>Тумба-юмба</t>
  </si>
  <si>
    <t>Приветствие</t>
  </si>
  <si>
    <t>Шуточная эстафета</t>
  </si>
  <si>
    <t>Итого баллов</t>
  </si>
  <si>
    <t>Итоговые протоколы Весеннего студенческого слета туристов (40-го слета туристов ТПУ)</t>
  </si>
  <si>
    <t xml:space="preserve">Начальник слета </t>
  </si>
  <si>
    <t>Шкорлупа К.Ю.</t>
  </si>
  <si>
    <t>Командный зачет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</si>
</sst>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1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wrapText="1"/>
    </xf>
    <xf numFmtId="21" fontId="6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21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1" fontId="0" fillId="0" borderId="0" xfId="0" applyNumberFormat="1" applyAlignment="1">
      <alignment/>
    </xf>
    <xf numFmtId="0" fontId="3" fillId="0" borderId="1" xfId="0" applyFont="1" applyBorder="1" applyAlignment="1">
      <alignment horizontal="left" vertical="top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21" fontId="3" fillId="0" borderId="16" xfId="0" applyNumberFormat="1" applyFont="1" applyBorder="1" applyAlignment="1">
      <alignment horizontal="center" vertical="top" wrapText="1"/>
    </xf>
    <xf numFmtId="21" fontId="3" fillId="0" borderId="11" xfId="0" applyNumberFormat="1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0" fontId="3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0" fontId="3" fillId="0" borderId="1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21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1" fontId="3" fillId="0" borderId="10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1" fontId="3" fillId="0" borderId="16" xfId="0" applyNumberFormat="1" applyFont="1" applyBorder="1" applyAlignment="1">
      <alignment horizontal="center" vertical="center" wrapText="1"/>
    </xf>
    <xf numFmtId="21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="65" zoomScaleNormal="65" workbookViewId="0" topLeftCell="A1">
      <selection activeCell="I43" sqref="I43"/>
    </sheetView>
  </sheetViews>
  <sheetFormatPr defaultColWidth="9.00390625" defaultRowHeight="12.75"/>
  <cols>
    <col min="1" max="1" width="4.00390625" style="0" customWidth="1"/>
    <col min="2" max="2" width="47.375" style="0" customWidth="1"/>
    <col min="3" max="3" width="10.75390625" style="0" customWidth="1"/>
    <col min="4" max="4" width="18.25390625" style="0" customWidth="1"/>
    <col min="5" max="6" width="18.625" style="0" customWidth="1"/>
    <col min="7" max="7" width="16.625" style="0" customWidth="1"/>
    <col min="8" max="8" width="18.25390625" style="0" customWidth="1"/>
    <col min="9" max="9" width="14.625" style="0" customWidth="1"/>
    <col min="10" max="10" width="15.375" style="0" customWidth="1"/>
  </cols>
  <sheetData>
    <row r="2" ht="18">
      <c r="B2" s="78" t="s">
        <v>152</v>
      </c>
    </row>
    <row r="3" ht="13.5" thickBot="1"/>
    <row r="4" spans="1:10" ht="12.75">
      <c r="A4" s="148"/>
      <c r="B4" s="144"/>
      <c r="C4" s="144"/>
      <c r="D4" s="144" t="s">
        <v>81</v>
      </c>
      <c r="E4" s="144" t="s">
        <v>85</v>
      </c>
      <c r="F4" s="144" t="s">
        <v>82</v>
      </c>
      <c r="G4" s="144" t="s">
        <v>83</v>
      </c>
      <c r="H4" s="144" t="s">
        <v>86</v>
      </c>
      <c r="I4" s="144" t="s">
        <v>99</v>
      </c>
      <c r="J4" s="159" t="s">
        <v>105</v>
      </c>
    </row>
    <row r="5" spans="1:10" ht="12.75">
      <c r="A5" s="149"/>
      <c r="B5" s="145"/>
      <c r="C5" s="145"/>
      <c r="D5" s="145"/>
      <c r="E5" s="145"/>
      <c r="F5" s="145"/>
      <c r="G5" s="145"/>
      <c r="H5" s="145"/>
      <c r="I5" s="145"/>
      <c r="J5" s="160"/>
    </row>
    <row r="6" spans="1:10" ht="12.75">
      <c r="A6" s="149"/>
      <c r="B6" s="145"/>
      <c r="C6" s="145"/>
      <c r="D6" s="145"/>
      <c r="E6" s="145"/>
      <c r="F6" s="145"/>
      <c r="G6" s="145"/>
      <c r="H6" s="145"/>
      <c r="I6" s="145"/>
      <c r="J6" s="160"/>
    </row>
    <row r="7" spans="1:10" ht="18.75">
      <c r="A7" s="146" t="s">
        <v>0</v>
      </c>
      <c r="B7" s="147"/>
      <c r="C7" s="5"/>
      <c r="D7" s="38">
        <v>0.3020833333333333</v>
      </c>
      <c r="E7" s="45">
        <v>0.7381944444444444</v>
      </c>
      <c r="F7" s="45">
        <v>0.7986111111111112</v>
      </c>
      <c r="G7" s="45">
        <v>0.8819444444444445</v>
      </c>
      <c r="H7" s="45">
        <v>0.39305555555555555</v>
      </c>
      <c r="I7" s="45">
        <v>0.5902777777777778</v>
      </c>
      <c r="J7" s="61">
        <v>0.6854166666666667</v>
      </c>
    </row>
    <row r="8" spans="1:10" ht="18.75">
      <c r="A8" s="146" t="s">
        <v>1</v>
      </c>
      <c r="B8" s="147"/>
      <c r="C8" s="5"/>
      <c r="D8" s="38">
        <v>0.30625</v>
      </c>
      <c r="E8" s="45">
        <v>0.7458333333333332</v>
      </c>
      <c r="F8" s="45">
        <v>0.8034722222222223</v>
      </c>
      <c r="G8" s="45">
        <v>0.8868055555555556</v>
      </c>
      <c r="H8" s="45">
        <v>0.3958333333333333</v>
      </c>
      <c r="I8" s="45">
        <v>0.5951388888888889</v>
      </c>
      <c r="J8" s="61">
        <v>0.6881944444444444</v>
      </c>
    </row>
    <row r="9" spans="1:10" ht="18.75">
      <c r="A9" s="146" t="s">
        <v>2</v>
      </c>
      <c r="B9" s="147"/>
      <c r="C9" s="5"/>
      <c r="D9" s="38">
        <v>0.34342592592592597</v>
      </c>
      <c r="E9" s="45">
        <v>0.7840277777777778</v>
      </c>
      <c r="F9" s="45">
        <v>0.8854166666666666</v>
      </c>
      <c r="G9" s="45">
        <v>0.9458333333333333</v>
      </c>
      <c r="H9" s="45">
        <v>0.4777777777777778</v>
      </c>
      <c r="I9" s="45">
        <v>0.6743055555555556</v>
      </c>
      <c r="J9" s="61">
        <v>0.725</v>
      </c>
    </row>
    <row r="10" spans="1:10" ht="18.75">
      <c r="A10" s="146" t="s">
        <v>3</v>
      </c>
      <c r="B10" s="147"/>
      <c r="C10" s="5"/>
      <c r="D10" s="38">
        <f>D9-D8</f>
        <v>0.037175925925925946</v>
      </c>
      <c r="E10" s="38">
        <f aca="true" t="shared" si="0" ref="E10:J10">E9-E8</f>
        <v>0.03819444444444453</v>
      </c>
      <c r="F10" s="38">
        <f t="shared" si="0"/>
        <v>0.08194444444444438</v>
      </c>
      <c r="G10" s="38">
        <f t="shared" si="0"/>
        <v>0.05902777777777768</v>
      </c>
      <c r="H10" s="38">
        <f t="shared" si="0"/>
        <v>0.08194444444444449</v>
      </c>
      <c r="I10" s="38">
        <f t="shared" si="0"/>
        <v>0.07916666666666672</v>
      </c>
      <c r="J10" s="39">
        <f t="shared" si="0"/>
        <v>0.036805555555555536</v>
      </c>
    </row>
    <row r="11" spans="1:10" ht="19.5" thickBot="1">
      <c r="A11" s="152" t="s">
        <v>5</v>
      </c>
      <c r="B11" s="153"/>
      <c r="C11" s="57"/>
      <c r="D11" s="62">
        <f>D10+D12*$C$33</f>
        <v>0.03995370370370372</v>
      </c>
      <c r="E11" s="62">
        <f aca="true" t="shared" si="1" ref="E11:J11">E10+E12*$C$33</f>
        <v>0.042013888888888976</v>
      </c>
      <c r="F11" s="62">
        <f t="shared" si="1"/>
        <v>0.09201388888888883</v>
      </c>
      <c r="G11" s="62">
        <f t="shared" si="1"/>
        <v>0.06666666666666657</v>
      </c>
      <c r="H11" s="62">
        <f t="shared" si="1"/>
        <v>0.08194444444444449</v>
      </c>
      <c r="I11" s="62">
        <f t="shared" si="1"/>
        <v>0.07916666666666672</v>
      </c>
      <c r="J11" s="63">
        <f t="shared" si="1"/>
        <v>0.036805555555555536</v>
      </c>
    </row>
    <row r="12" spans="1:10" ht="18.75">
      <c r="A12" s="154" t="s">
        <v>4</v>
      </c>
      <c r="B12" s="155"/>
      <c r="C12" s="50" t="s">
        <v>6</v>
      </c>
      <c r="D12" s="51">
        <f>D14*$C$14+D15*$C$15+D17*$C$17+D18*$C$18+D20*$C$20+D21*$C$21+D23*$C$23+D24*$C$24+D25*$C$25+D27*$C$27+D29*$C$29+D30*$C$30+D31</f>
        <v>8</v>
      </c>
      <c r="E12" s="51">
        <f aca="true" t="shared" si="2" ref="E12:J12">E14*$C$14+E15*$C$15+E17*$C$17+E18*$C$18+E20*$C$20+E21*$C$21+E23*$C$23+E24*$C$24+E25*$C$25+E27*$C$27+E29*$C$29+E30*$C$30+E31</f>
        <v>11</v>
      </c>
      <c r="F12" s="51">
        <f t="shared" si="2"/>
        <v>29</v>
      </c>
      <c r="G12" s="51">
        <f t="shared" si="2"/>
        <v>22</v>
      </c>
      <c r="H12" s="51">
        <f t="shared" si="2"/>
        <v>0</v>
      </c>
      <c r="I12" s="51">
        <f t="shared" si="2"/>
        <v>0</v>
      </c>
      <c r="J12" s="52">
        <f t="shared" si="2"/>
        <v>0</v>
      </c>
    </row>
    <row r="13" spans="1:10" ht="38.25">
      <c r="A13" s="53">
        <v>1</v>
      </c>
      <c r="B13" s="7" t="s">
        <v>7</v>
      </c>
      <c r="C13" s="74" t="s">
        <v>8</v>
      </c>
      <c r="D13" s="5"/>
      <c r="E13" s="5"/>
      <c r="F13" s="5"/>
      <c r="G13" s="5"/>
      <c r="H13" s="5"/>
      <c r="I13" s="5"/>
      <c r="J13" s="54"/>
    </row>
    <row r="14" spans="1:10" ht="25.5">
      <c r="A14" s="53">
        <v>2</v>
      </c>
      <c r="B14" s="7" t="s">
        <v>9</v>
      </c>
      <c r="C14" s="74">
        <v>10</v>
      </c>
      <c r="D14" s="5"/>
      <c r="E14" s="5"/>
      <c r="F14" s="5"/>
      <c r="G14" s="5"/>
      <c r="H14" s="5"/>
      <c r="I14" s="5"/>
      <c r="J14" s="54"/>
    </row>
    <row r="15" spans="1:10" ht="12.75">
      <c r="A15" s="156">
        <v>3</v>
      </c>
      <c r="B15" s="157" t="s">
        <v>10</v>
      </c>
      <c r="C15" s="150">
        <v>10</v>
      </c>
      <c r="D15" s="151"/>
      <c r="E15" s="151">
        <v>1</v>
      </c>
      <c r="F15" s="151">
        <v>1</v>
      </c>
      <c r="G15" s="151"/>
      <c r="H15" s="151"/>
      <c r="I15" s="151"/>
      <c r="J15" s="158"/>
    </row>
    <row r="16" spans="1:10" ht="12.75">
      <c r="A16" s="156"/>
      <c r="B16" s="157"/>
      <c r="C16" s="150"/>
      <c r="D16" s="151"/>
      <c r="E16" s="151"/>
      <c r="F16" s="151"/>
      <c r="G16" s="151"/>
      <c r="H16" s="151"/>
      <c r="I16" s="151"/>
      <c r="J16" s="158"/>
    </row>
    <row r="17" spans="1:10" ht="18.75">
      <c r="A17" s="53">
        <v>4</v>
      </c>
      <c r="B17" s="7" t="s">
        <v>11</v>
      </c>
      <c r="C17" s="74">
        <v>5</v>
      </c>
      <c r="D17" s="5"/>
      <c r="E17" s="5"/>
      <c r="F17" s="5"/>
      <c r="G17" s="5"/>
      <c r="H17" s="5"/>
      <c r="I17" s="5"/>
      <c r="J17" s="54"/>
    </row>
    <row r="18" spans="1:10" ht="12.75">
      <c r="A18" s="156">
        <v>5</v>
      </c>
      <c r="B18" s="157" t="s">
        <v>12</v>
      </c>
      <c r="C18" s="150">
        <v>3</v>
      </c>
      <c r="D18" s="151">
        <v>1</v>
      </c>
      <c r="E18" s="151"/>
      <c r="F18" s="151">
        <v>2</v>
      </c>
      <c r="G18" s="151"/>
      <c r="H18" s="151"/>
      <c r="I18" s="151"/>
      <c r="J18" s="158"/>
    </row>
    <row r="19" spans="1:10" ht="12.75">
      <c r="A19" s="156"/>
      <c r="B19" s="157"/>
      <c r="C19" s="150"/>
      <c r="D19" s="151"/>
      <c r="E19" s="151"/>
      <c r="F19" s="151"/>
      <c r="G19" s="151"/>
      <c r="H19" s="151"/>
      <c r="I19" s="151"/>
      <c r="J19" s="158"/>
    </row>
    <row r="20" spans="1:10" ht="18.75">
      <c r="A20" s="53">
        <v>6</v>
      </c>
      <c r="B20" s="7" t="s">
        <v>13</v>
      </c>
      <c r="C20" s="74">
        <v>5</v>
      </c>
      <c r="D20" s="5"/>
      <c r="E20" s="5"/>
      <c r="F20" s="5"/>
      <c r="G20" s="5"/>
      <c r="H20" s="5"/>
      <c r="I20" s="5"/>
      <c r="J20" s="54"/>
    </row>
    <row r="21" spans="1:10" ht="12.75">
      <c r="A21" s="156">
        <v>7</v>
      </c>
      <c r="B21" s="157" t="s">
        <v>14</v>
      </c>
      <c r="C21" s="150">
        <v>10</v>
      </c>
      <c r="D21" s="151"/>
      <c r="E21" s="151"/>
      <c r="F21" s="151">
        <v>1</v>
      </c>
      <c r="G21" s="151">
        <v>2</v>
      </c>
      <c r="H21" s="151"/>
      <c r="I21" s="151"/>
      <c r="J21" s="158"/>
    </row>
    <row r="22" spans="1:10" ht="12.75">
      <c r="A22" s="156"/>
      <c r="B22" s="157"/>
      <c r="C22" s="150"/>
      <c r="D22" s="151"/>
      <c r="E22" s="151"/>
      <c r="F22" s="151"/>
      <c r="G22" s="151"/>
      <c r="H22" s="151"/>
      <c r="I22" s="151"/>
      <c r="J22" s="158"/>
    </row>
    <row r="23" spans="1:10" ht="25.5">
      <c r="A23" s="53">
        <v>8</v>
      </c>
      <c r="B23" s="7" t="s">
        <v>15</v>
      </c>
      <c r="C23" s="74">
        <v>1</v>
      </c>
      <c r="D23" s="5"/>
      <c r="E23" s="5"/>
      <c r="F23" s="5"/>
      <c r="G23" s="5"/>
      <c r="H23" s="5"/>
      <c r="I23" s="5"/>
      <c r="J23" s="54"/>
    </row>
    <row r="24" spans="1:10" ht="34.5" customHeight="1">
      <c r="A24" s="53">
        <v>9</v>
      </c>
      <c r="B24" s="7" t="s">
        <v>16</v>
      </c>
      <c r="C24" s="74">
        <v>1</v>
      </c>
      <c r="D24" s="5">
        <v>1</v>
      </c>
      <c r="E24" s="5">
        <v>1</v>
      </c>
      <c r="F24" s="5">
        <v>3</v>
      </c>
      <c r="G24" s="5">
        <v>2</v>
      </c>
      <c r="H24" s="5"/>
      <c r="I24" s="5"/>
      <c r="J24" s="54"/>
    </row>
    <row r="25" spans="1:10" ht="12.75">
      <c r="A25" s="156">
        <v>10</v>
      </c>
      <c r="B25" s="157" t="s">
        <v>17</v>
      </c>
      <c r="C25" s="150">
        <v>1</v>
      </c>
      <c r="D25" s="151"/>
      <c r="E25" s="151"/>
      <c r="F25" s="151"/>
      <c r="G25" s="151"/>
      <c r="H25" s="151"/>
      <c r="I25" s="151"/>
      <c r="J25" s="158"/>
    </row>
    <row r="26" spans="1:10" ht="12.75">
      <c r="A26" s="156"/>
      <c r="B26" s="157"/>
      <c r="C26" s="150"/>
      <c r="D26" s="151"/>
      <c r="E26" s="151"/>
      <c r="F26" s="151"/>
      <c r="G26" s="151"/>
      <c r="H26" s="151"/>
      <c r="I26" s="151"/>
      <c r="J26" s="158"/>
    </row>
    <row r="27" spans="1:10" ht="12.75">
      <c r="A27" s="156">
        <v>11</v>
      </c>
      <c r="B27" s="157" t="s">
        <v>18</v>
      </c>
      <c r="C27" s="150">
        <v>1</v>
      </c>
      <c r="D27" s="151"/>
      <c r="E27" s="151"/>
      <c r="F27" s="151"/>
      <c r="G27" s="151"/>
      <c r="H27" s="151"/>
      <c r="I27" s="151"/>
      <c r="J27" s="158"/>
    </row>
    <row r="28" spans="1:10" ht="12.75">
      <c r="A28" s="156"/>
      <c r="B28" s="157"/>
      <c r="C28" s="150"/>
      <c r="D28" s="151"/>
      <c r="E28" s="151"/>
      <c r="F28" s="151"/>
      <c r="G28" s="151"/>
      <c r="H28" s="151"/>
      <c r="I28" s="151"/>
      <c r="J28" s="158"/>
    </row>
    <row r="29" spans="1:10" ht="18.75">
      <c r="A29" s="53">
        <v>12</v>
      </c>
      <c r="B29" s="7" t="s">
        <v>19</v>
      </c>
      <c r="C29" s="74">
        <v>2</v>
      </c>
      <c r="D29" s="5">
        <v>2</v>
      </c>
      <c r="E29" s="5"/>
      <c r="F29" s="5"/>
      <c r="G29" s="5"/>
      <c r="H29" s="5"/>
      <c r="I29" s="5"/>
      <c r="J29" s="54"/>
    </row>
    <row r="30" spans="1:10" ht="18.75">
      <c r="A30" s="53">
        <v>13</v>
      </c>
      <c r="B30" s="7" t="s">
        <v>20</v>
      </c>
      <c r="C30" s="74">
        <v>2</v>
      </c>
      <c r="D30" s="5"/>
      <c r="E30" s="5"/>
      <c r="F30" s="5"/>
      <c r="G30" s="5"/>
      <c r="H30" s="5"/>
      <c r="I30" s="5"/>
      <c r="J30" s="54"/>
    </row>
    <row r="31" spans="1:10" ht="19.5" thickBot="1">
      <c r="A31" s="55">
        <v>14</v>
      </c>
      <c r="B31" s="56" t="s">
        <v>21</v>
      </c>
      <c r="C31" s="75" t="s">
        <v>22</v>
      </c>
      <c r="D31" s="57"/>
      <c r="E31" s="57"/>
      <c r="F31" s="57"/>
      <c r="G31" s="57"/>
      <c r="H31" s="57"/>
      <c r="I31" s="57"/>
      <c r="J31" s="58"/>
    </row>
    <row r="33" spans="2:3" ht="12.75">
      <c r="B33" s="72" t="s">
        <v>84</v>
      </c>
      <c r="C33" s="4">
        <v>0.00034722222222222224</v>
      </c>
    </row>
  </sheetData>
  <mergeCells count="65">
    <mergeCell ref="J25:J26"/>
    <mergeCell ref="J27:J28"/>
    <mergeCell ref="J4:J6"/>
    <mergeCell ref="J15:J16"/>
    <mergeCell ref="J18:J19"/>
    <mergeCell ref="J21:J22"/>
    <mergeCell ref="I25:I26"/>
    <mergeCell ref="G27:G28"/>
    <mergeCell ref="H27:H28"/>
    <mergeCell ref="I27:I28"/>
    <mergeCell ref="I18:I19"/>
    <mergeCell ref="G21:G22"/>
    <mergeCell ref="H21:H22"/>
    <mergeCell ref="I21:I22"/>
    <mergeCell ref="I4:I6"/>
    <mergeCell ref="G15:G16"/>
    <mergeCell ref="H15:H16"/>
    <mergeCell ref="I15:I16"/>
    <mergeCell ref="E27:E28"/>
    <mergeCell ref="F27:F28"/>
    <mergeCell ref="G4:G6"/>
    <mergeCell ref="H4:H6"/>
    <mergeCell ref="G18:G19"/>
    <mergeCell ref="H18:H19"/>
    <mergeCell ref="G25:G26"/>
    <mergeCell ref="H25:H26"/>
    <mergeCell ref="E21:E22"/>
    <mergeCell ref="F21:F22"/>
    <mergeCell ref="A27:A28"/>
    <mergeCell ref="B27:B28"/>
    <mergeCell ref="C27:C28"/>
    <mergeCell ref="D27:D28"/>
    <mergeCell ref="E25:E26"/>
    <mergeCell ref="F25:F26"/>
    <mergeCell ref="A21:A22"/>
    <mergeCell ref="B21:B22"/>
    <mergeCell ref="C21:C22"/>
    <mergeCell ref="D21:D22"/>
    <mergeCell ref="A25:A26"/>
    <mergeCell ref="B25:B26"/>
    <mergeCell ref="C25:C26"/>
    <mergeCell ref="D25:D26"/>
    <mergeCell ref="E15:E16"/>
    <mergeCell ref="F15:F16"/>
    <mergeCell ref="A18:A19"/>
    <mergeCell ref="B18:B19"/>
    <mergeCell ref="C18:C19"/>
    <mergeCell ref="D18:D19"/>
    <mergeCell ref="E18:E19"/>
    <mergeCell ref="F18:F19"/>
    <mergeCell ref="A15:A16"/>
    <mergeCell ref="B15:B16"/>
    <mergeCell ref="C15:C16"/>
    <mergeCell ref="D15:D16"/>
    <mergeCell ref="A10:B10"/>
    <mergeCell ref="A11:B11"/>
    <mergeCell ref="A12:B12"/>
    <mergeCell ref="F4:F6"/>
    <mergeCell ref="A7:B7"/>
    <mergeCell ref="A8:B8"/>
    <mergeCell ref="A9:B9"/>
    <mergeCell ref="A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workbookViewId="0" topLeftCell="A1">
      <selection activeCell="C23" sqref="C23"/>
    </sheetView>
  </sheetViews>
  <sheetFormatPr defaultColWidth="9.00390625" defaultRowHeight="12.75"/>
  <cols>
    <col min="1" max="1" width="34.625" style="0" customWidth="1"/>
    <col min="2" max="2" width="12.375" style="0" customWidth="1"/>
    <col min="3" max="3" width="14.625" style="0" customWidth="1"/>
    <col min="4" max="4" width="15.375" style="0" customWidth="1"/>
    <col min="5" max="5" width="17.625" style="0" customWidth="1"/>
    <col min="6" max="6" width="10.375" style="0" bestFit="1" customWidth="1"/>
    <col min="7" max="7" width="14.625" style="0" customWidth="1"/>
    <col min="8" max="8" width="14.00390625" style="0" customWidth="1"/>
    <col min="9" max="9" width="14.25390625" style="0" customWidth="1"/>
  </cols>
  <sheetData>
    <row r="1" ht="18">
      <c r="A1" s="78" t="s">
        <v>161</v>
      </c>
    </row>
    <row r="2" ht="13.5" thickBot="1"/>
    <row r="3" spans="1:9" ht="12.75">
      <c r="A3" s="148"/>
      <c r="B3" s="144" t="s">
        <v>100</v>
      </c>
      <c r="C3" s="144" t="s">
        <v>82</v>
      </c>
      <c r="D3" s="144" t="s">
        <v>101</v>
      </c>
      <c r="E3" s="144" t="s">
        <v>106</v>
      </c>
      <c r="F3" s="144" t="s">
        <v>98</v>
      </c>
      <c r="G3" s="144" t="s">
        <v>99</v>
      </c>
      <c r="H3" s="144" t="s">
        <v>95</v>
      </c>
      <c r="I3" s="159" t="s">
        <v>96</v>
      </c>
    </row>
    <row r="4" spans="1:9" ht="12.75">
      <c r="A4" s="149"/>
      <c r="B4" s="145"/>
      <c r="C4" s="145"/>
      <c r="D4" s="145"/>
      <c r="E4" s="145"/>
      <c r="F4" s="145"/>
      <c r="G4" s="145"/>
      <c r="H4" s="145"/>
      <c r="I4" s="160"/>
    </row>
    <row r="5" spans="1:9" ht="12.75">
      <c r="A5" s="149"/>
      <c r="B5" s="145"/>
      <c r="C5" s="145"/>
      <c r="D5" s="145"/>
      <c r="E5" s="145"/>
      <c r="F5" s="145"/>
      <c r="G5" s="145"/>
      <c r="H5" s="145"/>
      <c r="I5" s="160"/>
    </row>
    <row r="6" spans="1:9" ht="18.75">
      <c r="A6" s="60" t="s">
        <v>0</v>
      </c>
      <c r="B6" s="45">
        <v>0.4583333333333333</v>
      </c>
      <c r="C6" s="45">
        <v>0.4782986111111111</v>
      </c>
      <c r="D6" s="45">
        <v>0.4895833333333333</v>
      </c>
      <c r="E6" s="45">
        <v>0.5086805555555556</v>
      </c>
      <c r="F6" s="45">
        <v>0.5510995370370371</v>
      </c>
      <c r="G6" s="45">
        <v>0.5773148148148148</v>
      </c>
      <c r="H6" s="45">
        <v>0.5965277777777778</v>
      </c>
      <c r="I6" s="47">
        <v>0.642361111111111</v>
      </c>
    </row>
    <row r="7" spans="1:9" ht="18.75">
      <c r="A7" s="60" t="s">
        <v>67</v>
      </c>
      <c r="B7" s="45">
        <v>0.4583333333333333</v>
      </c>
      <c r="C7" s="45">
        <v>0.4782986111111111</v>
      </c>
      <c r="D7" s="45">
        <v>0.4895833333333333</v>
      </c>
      <c r="E7" s="45">
        <v>0.5086805555555556</v>
      </c>
      <c r="F7" s="45">
        <v>0.5510995370370371</v>
      </c>
      <c r="G7" s="45">
        <v>0.5773148148148148</v>
      </c>
      <c r="H7" s="45">
        <v>0.5965277777777778</v>
      </c>
      <c r="I7" s="47">
        <v>0.642361111111111</v>
      </c>
    </row>
    <row r="8" spans="1:9" ht="18.75">
      <c r="A8" s="60" t="s">
        <v>68</v>
      </c>
      <c r="B8" s="45">
        <v>0.4611111111111111</v>
      </c>
      <c r="C8" s="45">
        <v>0.4870949074074074</v>
      </c>
      <c r="D8" s="45">
        <v>0.4947916666666667</v>
      </c>
      <c r="E8" s="45">
        <v>0.5172453703703704</v>
      </c>
      <c r="F8" s="45">
        <v>0.5600694444444444</v>
      </c>
      <c r="G8" s="45">
        <v>0.5826388888888888</v>
      </c>
      <c r="H8" s="45">
        <v>0.6024305555555556</v>
      </c>
      <c r="I8" s="47">
        <v>0.6466435185185185</v>
      </c>
    </row>
    <row r="9" spans="1:9" ht="18.75">
      <c r="A9" s="60" t="s">
        <v>3</v>
      </c>
      <c r="B9" s="45">
        <f>B8-B7</f>
        <v>0.002777777777777768</v>
      </c>
      <c r="C9" s="45">
        <f aca="true" t="shared" si="0" ref="C9:I9">C8-C7</f>
        <v>0.008796296296296302</v>
      </c>
      <c r="D9" s="45">
        <f t="shared" si="0"/>
        <v>0.00520833333333337</v>
      </c>
      <c r="E9" s="45">
        <f t="shared" si="0"/>
        <v>0.008564814814814858</v>
      </c>
      <c r="F9" s="45">
        <f t="shared" si="0"/>
        <v>0.00896990740740733</v>
      </c>
      <c r="G9" s="45">
        <f t="shared" si="0"/>
        <v>0.005324074074073981</v>
      </c>
      <c r="H9" s="45">
        <f t="shared" si="0"/>
        <v>0.005902777777777812</v>
      </c>
      <c r="I9" s="47">
        <f t="shared" si="0"/>
        <v>0.004282407407407485</v>
      </c>
    </row>
    <row r="10" spans="1:9" ht="18.75">
      <c r="A10" s="60" t="s">
        <v>69</v>
      </c>
      <c r="B10" s="5">
        <v>9</v>
      </c>
      <c r="C10" s="5">
        <v>6</v>
      </c>
      <c r="D10" s="5">
        <v>7</v>
      </c>
      <c r="E10" s="5">
        <v>7</v>
      </c>
      <c r="F10" s="5">
        <v>5</v>
      </c>
      <c r="G10" s="5">
        <v>6</v>
      </c>
      <c r="H10" s="5">
        <v>9</v>
      </c>
      <c r="I10" s="54">
        <v>7</v>
      </c>
    </row>
    <row r="11" spans="1:9" ht="18.75">
      <c r="A11" s="60" t="s">
        <v>70</v>
      </c>
      <c r="B11" s="5">
        <v>9</v>
      </c>
      <c r="C11" s="5">
        <v>8</v>
      </c>
      <c r="D11" s="5">
        <v>7</v>
      </c>
      <c r="E11" s="5">
        <v>9</v>
      </c>
      <c r="F11" s="5">
        <v>6</v>
      </c>
      <c r="G11" s="5">
        <v>6</v>
      </c>
      <c r="H11" s="5">
        <v>9</v>
      </c>
      <c r="I11" s="54">
        <v>7</v>
      </c>
    </row>
    <row r="12" spans="1:9" ht="38.25" thickBot="1">
      <c r="A12" s="103" t="s">
        <v>71</v>
      </c>
      <c r="B12" s="104">
        <f>(10-B10)*$A$15+(10-B11)*$A$15</f>
        <v>0.0020833333333333333</v>
      </c>
      <c r="C12" s="104">
        <f aca="true" t="shared" si="1" ref="C12:I12">(10-C10)*$A$15+(10-C11)*$A$15</f>
        <v>0.00625</v>
      </c>
      <c r="D12" s="104">
        <f t="shared" si="1"/>
        <v>0.00625</v>
      </c>
      <c r="E12" s="104">
        <f t="shared" si="1"/>
        <v>0.004166666666666667</v>
      </c>
      <c r="F12" s="104">
        <f t="shared" si="1"/>
        <v>0.009375</v>
      </c>
      <c r="G12" s="104">
        <f t="shared" si="1"/>
        <v>0.008333333333333333</v>
      </c>
      <c r="H12" s="104">
        <f t="shared" si="1"/>
        <v>0.0020833333333333333</v>
      </c>
      <c r="I12" s="105">
        <f t="shared" si="1"/>
        <v>0.00625</v>
      </c>
    </row>
    <row r="14" ht="18.75">
      <c r="A14" s="102" t="s">
        <v>84</v>
      </c>
    </row>
    <row r="15" ht="12.75">
      <c r="A15" s="4">
        <v>0.0010416666666666667</v>
      </c>
    </row>
  </sheetData>
  <mergeCells count="9">
    <mergeCell ref="F3:F5"/>
    <mergeCell ref="G3:G5"/>
    <mergeCell ref="H3:H5"/>
    <mergeCell ref="I3:I5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6.375" style="0" customWidth="1"/>
    <col min="2" max="2" width="39.875" style="0" customWidth="1"/>
    <col min="4" max="4" width="13.875" style="0" customWidth="1"/>
    <col min="5" max="6" width="13.125" style="0" customWidth="1"/>
    <col min="7" max="7" width="12.75390625" style="0" customWidth="1"/>
    <col min="8" max="8" width="10.375" style="0" bestFit="1" customWidth="1"/>
    <col min="9" max="9" width="15.00390625" style="0" customWidth="1"/>
    <col min="10" max="10" width="14.75390625" style="0" customWidth="1"/>
    <col min="11" max="11" width="14.375" style="0" customWidth="1"/>
  </cols>
  <sheetData>
    <row r="1" ht="18">
      <c r="B1" s="78" t="s">
        <v>162</v>
      </c>
    </row>
    <row r="2" ht="13.5" thickBot="1"/>
    <row r="3" spans="1:11" ht="12.75">
      <c r="A3" s="148"/>
      <c r="B3" s="144"/>
      <c r="C3" s="144"/>
      <c r="D3" s="144" t="s">
        <v>100</v>
      </c>
      <c r="E3" s="144" t="s">
        <v>82</v>
      </c>
      <c r="F3" s="144" t="s">
        <v>101</v>
      </c>
      <c r="G3" s="144" t="s">
        <v>97</v>
      </c>
      <c r="H3" s="144" t="s">
        <v>98</v>
      </c>
      <c r="I3" s="144" t="s">
        <v>99</v>
      </c>
      <c r="J3" s="144" t="s">
        <v>95</v>
      </c>
      <c r="K3" s="159" t="s">
        <v>96</v>
      </c>
    </row>
    <row r="4" spans="1:11" ht="12.75">
      <c r="A4" s="149"/>
      <c r="B4" s="145"/>
      <c r="C4" s="145"/>
      <c r="D4" s="145"/>
      <c r="E4" s="145"/>
      <c r="F4" s="145"/>
      <c r="G4" s="145"/>
      <c r="H4" s="145"/>
      <c r="I4" s="145"/>
      <c r="J4" s="145"/>
      <c r="K4" s="160"/>
    </row>
    <row r="5" spans="1:11" ht="12.75">
      <c r="A5" s="149"/>
      <c r="B5" s="145"/>
      <c r="C5" s="145"/>
      <c r="D5" s="145"/>
      <c r="E5" s="145"/>
      <c r="F5" s="145"/>
      <c r="G5" s="145"/>
      <c r="H5" s="145"/>
      <c r="I5" s="145"/>
      <c r="J5" s="145"/>
      <c r="K5" s="160"/>
    </row>
    <row r="6" spans="1:11" ht="19.5" customHeight="1">
      <c r="A6" s="146" t="s">
        <v>0</v>
      </c>
      <c r="B6" s="137"/>
      <c r="C6" s="5"/>
      <c r="D6" s="45">
        <v>0.4583333333333333</v>
      </c>
      <c r="E6" s="45">
        <v>0.4782986111111111</v>
      </c>
      <c r="F6" s="45">
        <v>0.4895833333333333</v>
      </c>
      <c r="G6" s="45">
        <v>0.5086805555555556</v>
      </c>
      <c r="H6" s="45">
        <v>0.5510995370370371</v>
      </c>
      <c r="I6" s="45">
        <v>0.5773148148148148</v>
      </c>
      <c r="J6" s="45">
        <v>0.5965277777777778</v>
      </c>
      <c r="K6" s="47">
        <v>0.642361111111111</v>
      </c>
    </row>
    <row r="7" spans="1:11" ht="18.75">
      <c r="A7" s="146" t="s">
        <v>67</v>
      </c>
      <c r="B7" s="147"/>
      <c r="C7" s="5"/>
      <c r="D7" s="45">
        <v>0.4611111111111111</v>
      </c>
      <c r="E7" s="45">
        <v>0.4870949074074074</v>
      </c>
      <c r="F7" s="45">
        <v>0.49652777777777773</v>
      </c>
      <c r="G7" s="45">
        <v>0.5172453703703704</v>
      </c>
      <c r="H7" s="45">
        <v>0.5600694444444444</v>
      </c>
      <c r="I7" s="45">
        <v>0.5826388888888888</v>
      </c>
      <c r="J7" s="45">
        <v>0.6020833333333333</v>
      </c>
      <c r="K7" s="47">
        <v>0.6466435185185185</v>
      </c>
    </row>
    <row r="8" spans="1:11" ht="18.75">
      <c r="A8" s="135" t="s">
        <v>125</v>
      </c>
      <c r="B8" s="136"/>
      <c r="C8" s="5"/>
      <c r="D8" s="45">
        <f>D7-D6</f>
        <v>0.002777777777777768</v>
      </c>
      <c r="E8" s="45">
        <f aca="true" t="shared" si="0" ref="E8:K8">E7-E6</f>
        <v>0.008796296296296302</v>
      </c>
      <c r="F8" s="45">
        <f t="shared" si="0"/>
        <v>0.00694444444444442</v>
      </c>
      <c r="G8" s="45">
        <f t="shared" si="0"/>
        <v>0.008564814814814858</v>
      </c>
      <c r="H8" s="45">
        <f t="shared" si="0"/>
        <v>0.00896990740740733</v>
      </c>
      <c r="I8" s="45">
        <f t="shared" si="0"/>
        <v>0.005324074074073981</v>
      </c>
      <c r="J8" s="45">
        <f t="shared" si="0"/>
        <v>0.005555555555555536</v>
      </c>
      <c r="K8" s="47">
        <f t="shared" si="0"/>
        <v>0.004282407407407485</v>
      </c>
    </row>
    <row r="9" spans="1:11" ht="18.75">
      <c r="A9" s="146" t="s">
        <v>68</v>
      </c>
      <c r="B9" s="147"/>
      <c r="C9" s="5"/>
      <c r="D9" s="45">
        <v>0.46527777777777773</v>
      </c>
      <c r="E9" s="45">
        <v>0.49444444444444446</v>
      </c>
      <c r="F9" s="45">
        <v>0.5</v>
      </c>
      <c r="G9" s="45">
        <v>0.525</v>
      </c>
      <c r="H9" s="45">
        <v>0.5670138888888888</v>
      </c>
      <c r="I9" s="45">
        <v>0.5909722222222222</v>
      </c>
      <c r="J9" s="45">
        <v>0.6079861111111111</v>
      </c>
      <c r="K9" s="47">
        <v>0.6541666666666667</v>
      </c>
    </row>
    <row r="10" spans="1:11" ht="18.75">
      <c r="A10" s="146" t="s">
        <v>3</v>
      </c>
      <c r="B10" s="147"/>
      <c r="C10" s="5"/>
      <c r="D10" s="45">
        <f>D9-D7</f>
        <v>0.004166666666666652</v>
      </c>
      <c r="E10" s="45">
        <f aca="true" t="shared" si="1" ref="E10:K10">E9-E7</f>
        <v>0.007349537037037057</v>
      </c>
      <c r="F10" s="45">
        <f t="shared" si="1"/>
        <v>0.0034722222222222654</v>
      </c>
      <c r="G10" s="45">
        <f t="shared" si="1"/>
        <v>0.007754629629629584</v>
      </c>
      <c r="H10" s="45">
        <f t="shared" si="1"/>
        <v>0.00694444444444442</v>
      </c>
      <c r="I10" s="45">
        <f t="shared" si="1"/>
        <v>0.008333333333333415</v>
      </c>
      <c r="J10" s="45">
        <f t="shared" si="1"/>
        <v>0.005902777777777812</v>
      </c>
      <c r="K10" s="47">
        <f t="shared" si="1"/>
        <v>0.00752314814814814</v>
      </c>
    </row>
    <row r="11" spans="1:11" ht="19.5" thickBot="1">
      <c r="A11" s="152" t="s">
        <v>5</v>
      </c>
      <c r="B11" s="153"/>
      <c r="C11" s="57"/>
      <c r="D11" s="62">
        <f>D12*$C$18</f>
        <v>0</v>
      </c>
      <c r="E11" s="62">
        <f aca="true" t="shared" si="2" ref="E11:K11">E12*$C$18</f>
        <v>0.010416666666666666</v>
      </c>
      <c r="F11" s="62">
        <f t="shared" si="2"/>
        <v>0.020833333333333332</v>
      </c>
      <c r="G11" s="62">
        <f t="shared" si="2"/>
        <v>0.010416666666666666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3">
        <f t="shared" si="2"/>
        <v>0</v>
      </c>
    </row>
    <row r="12" spans="1:11" ht="18.75">
      <c r="A12" s="154" t="s">
        <v>4</v>
      </c>
      <c r="B12" s="155"/>
      <c r="C12" s="50" t="s">
        <v>6</v>
      </c>
      <c r="D12" s="51">
        <f>D13*$C$13+D14*$C$14+D15*$C$15+D16</f>
        <v>0</v>
      </c>
      <c r="E12" s="51">
        <f aca="true" t="shared" si="3" ref="E12:K12">E13*$C$13+E14*$C$14+E15*$C$15+E16</f>
        <v>10</v>
      </c>
      <c r="F12" s="51">
        <f t="shared" si="3"/>
        <v>20</v>
      </c>
      <c r="G12" s="51">
        <f t="shared" si="3"/>
        <v>10</v>
      </c>
      <c r="H12" s="51">
        <f t="shared" si="3"/>
        <v>0</v>
      </c>
      <c r="I12" s="51">
        <f t="shared" si="3"/>
        <v>0</v>
      </c>
      <c r="J12" s="51">
        <f t="shared" si="3"/>
        <v>0</v>
      </c>
      <c r="K12" s="52">
        <f t="shared" si="3"/>
        <v>0</v>
      </c>
    </row>
    <row r="13" spans="1:11" ht="18.75">
      <c r="A13" s="64" t="s">
        <v>72</v>
      </c>
      <c r="B13" s="7" t="s">
        <v>73</v>
      </c>
      <c r="C13" s="76">
        <v>10</v>
      </c>
      <c r="D13" s="5"/>
      <c r="E13" s="5"/>
      <c r="F13" s="5"/>
      <c r="G13" s="5"/>
      <c r="H13" s="5"/>
      <c r="I13" s="5"/>
      <c r="J13" s="5"/>
      <c r="K13" s="54"/>
    </row>
    <row r="14" spans="1:11" ht="18.75">
      <c r="A14" s="64" t="s">
        <v>74</v>
      </c>
      <c r="B14" s="7" t="s">
        <v>41</v>
      </c>
      <c r="C14" s="76">
        <v>10</v>
      </c>
      <c r="D14" s="5"/>
      <c r="E14" s="5"/>
      <c r="F14" s="5">
        <v>1</v>
      </c>
      <c r="G14" s="5"/>
      <c r="H14" s="5"/>
      <c r="I14" s="5"/>
      <c r="J14" s="5"/>
      <c r="K14" s="54"/>
    </row>
    <row r="15" spans="1:11" ht="25.5">
      <c r="A15" s="64" t="s">
        <v>75</v>
      </c>
      <c r="B15" s="7" t="s">
        <v>76</v>
      </c>
      <c r="C15" s="76">
        <v>5</v>
      </c>
      <c r="D15" s="5"/>
      <c r="E15" s="5">
        <v>2</v>
      </c>
      <c r="F15" s="5">
        <v>2</v>
      </c>
      <c r="G15" s="5">
        <v>2</v>
      </c>
      <c r="H15" s="5"/>
      <c r="I15" s="5"/>
      <c r="J15" s="5"/>
      <c r="K15" s="54"/>
    </row>
    <row r="16" spans="1:11" ht="19.5" thickBot="1">
      <c r="A16" s="106" t="s">
        <v>77</v>
      </c>
      <c r="B16" s="56" t="s">
        <v>21</v>
      </c>
      <c r="C16" s="107" t="s">
        <v>78</v>
      </c>
      <c r="D16" s="57"/>
      <c r="E16" s="57"/>
      <c r="F16" s="57"/>
      <c r="G16" s="57"/>
      <c r="H16" s="57"/>
      <c r="I16" s="57"/>
      <c r="J16" s="57"/>
      <c r="K16" s="58"/>
    </row>
    <row r="18" spans="2:3" ht="12.75">
      <c r="B18" s="72" t="s">
        <v>84</v>
      </c>
      <c r="C18" s="4">
        <v>0.0010416666666666667</v>
      </c>
    </row>
  </sheetData>
  <mergeCells count="17">
    <mergeCell ref="A10:B10"/>
    <mergeCell ref="A11:B11"/>
    <mergeCell ref="A12:B12"/>
    <mergeCell ref="K3:K5"/>
    <mergeCell ref="G3:G5"/>
    <mergeCell ref="H3:H5"/>
    <mergeCell ref="I3:I5"/>
    <mergeCell ref="J3:J5"/>
    <mergeCell ref="F3:F5"/>
    <mergeCell ref="A6:B6"/>
    <mergeCell ref="D3:D5"/>
    <mergeCell ref="E3:E5"/>
    <mergeCell ref="A7:B7"/>
    <mergeCell ref="A9:B9"/>
    <mergeCell ref="A3:B5"/>
    <mergeCell ref="C3:C5"/>
    <mergeCell ref="A8:B8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2" max="2" width="41.125" style="0" customWidth="1"/>
    <col min="3" max="3" width="11.25390625" style="0" customWidth="1"/>
    <col min="4" max="4" width="11.00390625" style="0" customWidth="1"/>
    <col min="5" max="5" width="14.625" style="0" customWidth="1"/>
    <col min="6" max="6" width="13.25390625" style="0" customWidth="1"/>
    <col min="7" max="7" width="11.625" style="0" customWidth="1"/>
    <col min="8" max="8" width="10.375" style="0" bestFit="1" customWidth="1"/>
    <col min="9" max="9" width="15.75390625" style="0" customWidth="1"/>
    <col min="10" max="10" width="13.125" style="0" customWidth="1"/>
    <col min="11" max="11" width="10.375" style="0" bestFit="1" customWidth="1"/>
  </cols>
  <sheetData>
    <row r="1" ht="18">
      <c r="B1" s="78" t="s">
        <v>163</v>
      </c>
    </row>
    <row r="2" ht="13.5" thickBot="1"/>
    <row r="3" spans="1:11" ht="12.75" customHeight="1">
      <c r="A3" s="148"/>
      <c r="B3" s="144"/>
      <c r="C3" s="138"/>
      <c r="D3" s="144" t="s">
        <v>100</v>
      </c>
      <c r="E3" s="144" t="s">
        <v>82</v>
      </c>
      <c r="F3" s="144" t="s">
        <v>101</v>
      </c>
      <c r="G3" s="144" t="s">
        <v>97</v>
      </c>
      <c r="H3" s="144" t="s">
        <v>98</v>
      </c>
      <c r="I3" s="144" t="s">
        <v>99</v>
      </c>
      <c r="J3" s="144" t="s">
        <v>95</v>
      </c>
      <c r="K3" s="159" t="s">
        <v>102</v>
      </c>
    </row>
    <row r="4" spans="1:11" ht="12.75" customHeight="1">
      <c r="A4" s="149"/>
      <c r="B4" s="145"/>
      <c r="C4" s="139"/>
      <c r="D4" s="145"/>
      <c r="E4" s="145"/>
      <c r="F4" s="145"/>
      <c r="G4" s="145"/>
      <c r="H4" s="145"/>
      <c r="I4" s="145"/>
      <c r="J4" s="145"/>
      <c r="K4" s="160"/>
    </row>
    <row r="5" spans="1:11" ht="13.5" customHeight="1">
      <c r="A5" s="149"/>
      <c r="B5" s="145"/>
      <c r="C5" s="139"/>
      <c r="D5" s="145"/>
      <c r="E5" s="145"/>
      <c r="F5" s="145"/>
      <c r="G5" s="145"/>
      <c r="H5" s="145"/>
      <c r="I5" s="145"/>
      <c r="J5" s="145"/>
      <c r="K5" s="160"/>
    </row>
    <row r="6" spans="1:11" ht="18.75">
      <c r="A6" s="146" t="s">
        <v>0</v>
      </c>
      <c r="B6" s="147"/>
      <c r="C6" s="5"/>
      <c r="D6" s="6">
        <v>0.4656018518518519</v>
      </c>
      <c r="E6" s="6">
        <v>0.4934606481481481</v>
      </c>
      <c r="F6" s="6">
        <v>0.5000578703703703</v>
      </c>
      <c r="G6" s="6">
        <v>0.5255902777777778</v>
      </c>
      <c r="H6" s="6">
        <v>0.5667476851851853</v>
      </c>
      <c r="I6" s="6">
        <v>0.5910300925925925</v>
      </c>
      <c r="J6" s="6">
        <v>0.6085185185185186</v>
      </c>
      <c r="K6" s="81">
        <v>0.6550694444444444</v>
      </c>
    </row>
    <row r="7" spans="1:11" ht="18.75">
      <c r="A7" s="146" t="s">
        <v>1</v>
      </c>
      <c r="B7" s="147"/>
      <c r="C7" s="5"/>
      <c r="D7" s="6">
        <v>0.46615740740740735</v>
      </c>
      <c r="E7" s="6">
        <v>0.49491898148148145</v>
      </c>
      <c r="F7" s="6">
        <v>0.5112268518518518</v>
      </c>
      <c r="G7" s="6">
        <v>0.5282407407407407</v>
      </c>
      <c r="H7" s="6">
        <v>0.5680902777777778</v>
      </c>
      <c r="I7" s="6">
        <v>0.5917708333333334</v>
      </c>
      <c r="J7" s="6">
        <v>0.609375</v>
      </c>
      <c r="K7" s="81">
        <v>0.656712962962963</v>
      </c>
    </row>
    <row r="8" spans="1:11" ht="18.75">
      <c r="A8" s="60"/>
      <c r="B8" s="17" t="s">
        <v>125</v>
      </c>
      <c r="C8" s="5"/>
      <c r="D8" s="6">
        <f>D7-D6</f>
        <v>0.0005555555555554759</v>
      </c>
      <c r="E8" s="6">
        <f aca="true" t="shared" si="0" ref="E8:K8">E7-E6</f>
        <v>0.0014583333333333393</v>
      </c>
      <c r="F8" s="6">
        <f t="shared" si="0"/>
        <v>0.011168981481481488</v>
      </c>
      <c r="G8" s="6">
        <f t="shared" si="0"/>
        <v>0.002650462962962896</v>
      </c>
      <c r="H8" s="6">
        <f t="shared" si="0"/>
        <v>0.0013425925925925064</v>
      </c>
      <c r="I8" s="6">
        <f t="shared" si="0"/>
        <v>0.0007407407407408195</v>
      </c>
      <c r="J8" s="6">
        <f t="shared" si="0"/>
        <v>0.0008564814814814303</v>
      </c>
      <c r="K8" s="81">
        <f t="shared" si="0"/>
        <v>0.0016435185185186274</v>
      </c>
    </row>
    <row r="9" spans="1:11" ht="18.75">
      <c r="A9" s="146" t="s">
        <v>2</v>
      </c>
      <c r="B9" s="147"/>
      <c r="C9" s="5"/>
      <c r="D9" s="6">
        <v>0.4787037037037037</v>
      </c>
      <c r="E9" s="6">
        <v>0.5102430555555556</v>
      </c>
      <c r="F9" s="6">
        <v>0.5183217592592593</v>
      </c>
      <c r="G9" s="6">
        <v>0.5489930555555556</v>
      </c>
      <c r="H9" s="6">
        <v>0.5773726851851851</v>
      </c>
      <c r="I9" s="6">
        <v>0.6057060185185185</v>
      </c>
      <c r="J9" s="6">
        <v>0.6175115740740741</v>
      </c>
      <c r="K9" s="81">
        <v>0.6747222222222221</v>
      </c>
    </row>
    <row r="10" spans="1:11" ht="18.75">
      <c r="A10" s="146" t="s">
        <v>3</v>
      </c>
      <c r="B10" s="147"/>
      <c r="C10" s="5"/>
      <c r="D10" s="6">
        <f>D9-D7</f>
        <v>0.012546296296296333</v>
      </c>
      <c r="E10" s="6">
        <f aca="true" t="shared" si="1" ref="E10:K10">E9-E7</f>
        <v>0.015324074074074157</v>
      </c>
      <c r="F10" s="6">
        <f t="shared" si="1"/>
        <v>0.00709490740740748</v>
      </c>
      <c r="G10" s="6">
        <f t="shared" si="1"/>
        <v>0.020752314814814876</v>
      </c>
      <c r="H10" s="6">
        <f t="shared" si="1"/>
        <v>0.009282407407407378</v>
      </c>
      <c r="I10" s="6">
        <f t="shared" si="1"/>
        <v>0.013935185185185106</v>
      </c>
      <c r="J10" s="6">
        <f t="shared" si="1"/>
        <v>0.008136574074074088</v>
      </c>
      <c r="K10" s="81">
        <f t="shared" si="1"/>
        <v>0.018009259259259114</v>
      </c>
    </row>
    <row r="11" spans="1:11" ht="19.5" thickBot="1">
      <c r="A11" s="152" t="s">
        <v>5</v>
      </c>
      <c r="B11" s="153"/>
      <c r="C11" s="57"/>
      <c r="D11" s="48">
        <f>D12*$C$20</f>
        <v>0.005208333333333333</v>
      </c>
      <c r="E11" s="48">
        <f aca="true" t="shared" si="2" ref="E11:K11">E12*$C$20</f>
        <v>0.0020833333333333333</v>
      </c>
      <c r="F11" s="48">
        <f t="shared" si="2"/>
        <v>0</v>
      </c>
      <c r="G11" s="48">
        <f t="shared" si="2"/>
        <v>0.009375</v>
      </c>
      <c r="H11" s="48">
        <f t="shared" si="2"/>
        <v>0.00625</v>
      </c>
      <c r="I11" s="48">
        <f t="shared" si="2"/>
        <v>0.009375</v>
      </c>
      <c r="J11" s="48">
        <f t="shared" si="2"/>
        <v>0</v>
      </c>
      <c r="K11" s="49">
        <f t="shared" si="2"/>
        <v>0.00625</v>
      </c>
    </row>
    <row r="12" spans="1:11" ht="18.75">
      <c r="A12" s="154" t="s">
        <v>4</v>
      </c>
      <c r="B12" s="155"/>
      <c r="C12" s="50" t="s">
        <v>6</v>
      </c>
      <c r="D12" s="51">
        <f>D13*$C$13+D15*$C$15+D16*$C$16+D17*$C$17+D18</f>
        <v>5</v>
      </c>
      <c r="E12" s="51">
        <f aca="true" t="shared" si="3" ref="E12:K12">E13*$C$13+E15*$C$15+E16*$C$16+E17*$C$17+E18</f>
        <v>2</v>
      </c>
      <c r="F12" s="51">
        <f t="shared" si="3"/>
        <v>0</v>
      </c>
      <c r="G12" s="51">
        <f t="shared" si="3"/>
        <v>9</v>
      </c>
      <c r="H12" s="51">
        <f t="shared" si="3"/>
        <v>6</v>
      </c>
      <c r="I12" s="51">
        <f t="shared" si="3"/>
        <v>9</v>
      </c>
      <c r="J12" s="51">
        <f t="shared" si="3"/>
        <v>0</v>
      </c>
      <c r="K12" s="52">
        <f t="shared" si="3"/>
        <v>6</v>
      </c>
    </row>
    <row r="13" spans="1:11" ht="18.75">
      <c r="A13" s="64">
        <v>1</v>
      </c>
      <c r="B13" s="7" t="s">
        <v>79</v>
      </c>
      <c r="C13" s="76">
        <v>1</v>
      </c>
      <c r="D13" s="5">
        <v>1</v>
      </c>
      <c r="E13" s="5">
        <v>2</v>
      </c>
      <c r="F13" s="5"/>
      <c r="G13" s="5">
        <v>2</v>
      </c>
      <c r="H13" s="5">
        <v>1</v>
      </c>
      <c r="I13" s="5">
        <v>4</v>
      </c>
      <c r="J13" s="5"/>
      <c r="K13" s="54">
        <v>4</v>
      </c>
    </row>
    <row r="14" spans="1:11" ht="25.5">
      <c r="A14" s="64">
        <v>2</v>
      </c>
      <c r="B14" s="7" t="s">
        <v>45</v>
      </c>
      <c r="C14" s="76" t="s">
        <v>8</v>
      </c>
      <c r="D14" s="5"/>
      <c r="E14" s="5"/>
      <c r="F14" s="5"/>
      <c r="G14" s="5"/>
      <c r="H14" s="5"/>
      <c r="I14" s="5"/>
      <c r="J14" s="5"/>
      <c r="K14" s="54"/>
    </row>
    <row r="15" spans="1:11" ht="25.5">
      <c r="A15" s="64">
        <v>3</v>
      </c>
      <c r="B15" s="7" t="s">
        <v>47</v>
      </c>
      <c r="C15" s="76">
        <v>2</v>
      </c>
      <c r="D15" s="5">
        <v>2</v>
      </c>
      <c r="E15" s="5"/>
      <c r="F15" s="5"/>
      <c r="G15" s="5">
        <v>1</v>
      </c>
      <c r="H15" s="5"/>
      <c r="I15" s="5"/>
      <c r="J15" s="5"/>
      <c r="K15" s="54">
        <v>1</v>
      </c>
    </row>
    <row r="16" spans="1:11" ht="18.75">
      <c r="A16" s="64">
        <v>4</v>
      </c>
      <c r="B16" s="7" t="s">
        <v>48</v>
      </c>
      <c r="C16" s="76">
        <v>2</v>
      </c>
      <c r="D16" s="5"/>
      <c r="E16" s="5"/>
      <c r="F16" s="5"/>
      <c r="G16" s="5"/>
      <c r="H16" s="5"/>
      <c r="I16" s="5"/>
      <c r="J16" s="5"/>
      <c r="K16" s="54"/>
    </row>
    <row r="17" spans="1:11" ht="18.75">
      <c r="A17" s="64">
        <v>5</v>
      </c>
      <c r="B17" s="7" t="s">
        <v>80</v>
      </c>
      <c r="C17" s="76">
        <v>5</v>
      </c>
      <c r="D17" s="5"/>
      <c r="E17" s="5"/>
      <c r="F17" s="5"/>
      <c r="G17" s="5">
        <v>1</v>
      </c>
      <c r="H17" s="5">
        <v>1</v>
      </c>
      <c r="I17" s="5">
        <v>1</v>
      </c>
      <c r="J17" s="5"/>
      <c r="K17" s="54"/>
    </row>
    <row r="18" spans="1:11" ht="19.5" thickBot="1">
      <c r="A18" s="106">
        <v>6</v>
      </c>
      <c r="B18" s="56" t="s">
        <v>30</v>
      </c>
      <c r="C18" s="107" t="s">
        <v>78</v>
      </c>
      <c r="D18" s="57"/>
      <c r="E18" s="57"/>
      <c r="F18" s="57"/>
      <c r="G18" s="57"/>
      <c r="H18" s="57"/>
      <c r="I18" s="57"/>
      <c r="J18" s="57"/>
      <c r="K18" s="58"/>
    </row>
    <row r="20" spans="2:3" ht="12.75">
      <c r="B20" s="72" t="s">
        <v>84</v>
      </c>
      <c r="C20" s="4">
        <v>0.0010416666666666667</v>
      </c>
    </row>
  </sheetData>
  <mergeCells count="16">
    <mergeCell ref="A10:B10"/>
    <mergeCell ref="A11:B11"/>
    <mergeCell ref="A12:B12"/>
    <mergeCell ref="K3:K5"/>
    <mergeCell ref="G3:G5"/>
    <mergeCell ref="H3:H5"/>
    <mergeCell ref="I3:I5"/>
    <mergeCell ref="J3:J5"/>
    <mergeCell ref="F3:F5"/>
    <mergeCell ref="A6:B6"/>
    <mergeCell ref="E3:E5"/>
    <mergeCell ref="C3:C5"/>
    <mergeCell ref="A7:B7"/>
    <mergeCell ref="A9:B9"/>
    <mergeCell ref="A3:B5"/>
    <mergeCell ref="D3:D5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22">
      <selection activeCell="L51" sqref="L51"/>
    </sheetView>
  </sheetViews>
  <sheetFormatPr defaultColWidth="9.00390625" defaultRowHeight="12.75"/>
  <cols>
    <col min="1" max="1" width="20.75390625" style="0" customWidth="1"/>
    <col min="3" max="3" width="11.00390625" style="0" customWidth="1"/>
  </cols>
  <sheetData>
    <row r="1" ht="12.75">
      <c r="A1" t="s">
        <v>164</v>
      </c>
    </row>
    <row r="3" spans="1:9" ht="30" customHeight="1" thickBot="1">
      <c r="A3" s="1"/>
      <c r="B3" s="113" t="s">
        <v>119</v>
      </c>
      <c r="C3" s="113" t="s">
        <v>85</v>
      </c>
      <c r="D3" s="113" t="s">
        <v>82</v>
      </c>
      <c r="E3" s="113" t="s">
        <v>83</v>
      </c>
      <c r="F3" s="113" t="s">
        <v>86</v>
      </c>
      <c r="G3" s="113" t="s">
        <v>88</v>
      </c>
      <c r="H3" s="113" t="s">
        <v>89</v>
      </c>
      <c r="I3" s="12"/>
    </row>
    <row r="4" spans="1:8" ht="12.75">
      <c r="A4" s="111" t="s">
        <v>117</v>
      </c>
      <c r="B4" s="114">
        <f>' А - П-перила'!D11</f>
        <v>0.03995370370370372</v>
      </c>
      <c r="C4" s="115">
        <f>' А - П-перила'!E11</f>
        <v>0.042013888888888976</v>
      </c>
      <c r="D4" s="115">
        <f>' А - П-перила'!F11</f>
        <v>0.09201388888888883</v>
      </c>
      <c r="E4" s="115">
        <f>' А - П-перила'!G11</f>
        <v>0.06666666666666657</v>
      </c>
      <c r="F4" s="115">
        <f>' А - П-перила'!H11</f>
        <v>0.08194444444444449</v>
      </c>
      <c r="G4" s="115">
        <f>' А - П-перила'!I11</f>
        <v>0.07916666666666672</v>
      </c>
      <c r="H4" s="116">
        <f>' А - П-перила'!J11</f>
        <v>0.036805555555555536</v>
      </c>
    </row>
    <row r="5" spans="1:8" s="15" customFormat="1" ht="12.75">
      <c r="A5" s="112"/>
      <c r="B5" s="117">
        <v>2</v>
      </c>
      <c r="C5" s="109">
        <v>3</v>
      </c>
      <c r="D5" s="109">
        <v>7</v>
      </c>
      <c r="E5" s="109">
        <v>4</v>
      </c>
      <c r="F5" s="109">
        <v>6</v>
      </c>
      <c r="G5" s="109">
        <v>5</v>
      </c>
      <c r="H5" s="118">
        <v>1</v>
      </c>
    </row>
    <row r="6" spans="1:8" ht="12.75">
      <c r="A6" s="111" t="s">
        <v>114</v>
      </c>
      <c r="B6" s="119">
        <f>'А-Укладка бревна'!D10</f>
        <v>0.09236111111111112</v>
      </c>
      <c r="C6" s="108">
        <f>'А-Укладка бревна'!E10</f>
        <v>0.05804398148148152</v>
      </c>
      <c r="D6" s="108">
        <f>'А-Укладка бревна'!F10</f>
        <v>0.09722222222222222</v>
      </c>
      <c r="E6" s="108">
        <f>'А-Укладка бревна'!G10</f>
        <v>0.04265046296296297</v>
      </c>
      <c r="F6" s="108">
        <f>'А-Укладка бревна'!H10</f>
        <v>0.08784722222222223</v>
      </c>
      <c r="G6" s="108">
        <f>'А-Укладка бревна'!I10</f>
        <v>0.055671296296296295</v>
      </c>
      <c r="H6" s="120">
        <f>'А-Укладка бревна'!J10</f>
        <v>0.08611111111111111</v>
      </c>
    </row>
    <row r="7" spans="1:8" s="15" customFormat="1" ht="12.75">
      <c r="A7" s="112"/>
      <c r="B7" s="117">
        <v>6</v>
      </c>
      <c r="C7" s="109">
        <v>3</v>
      </c>
      <c r="D7" s="109">
        <v>7</v>
      </c>
      <c r="E7" s="109">
        <v>1</v>
      </c>
      <c r="F7" s="109">
        <v>5</v>
      </c>
      <c r="G7" s="109">
        <v>2</v>
      </c>
      <c r="H7" s="118">
        <v>4</v>
      </c>
    </row>
    <row r="8" spans="1:8" ht="12.75">
      <c r="A8" s="111" t="s">
        <v>115</v>
      </c>
      <c r="B8" s="119">
        <f>' А - Навесная переправа'!D10</f>
        <v>0.04681712962962962</v>
      </c>
      <c r="C8" s="108">
        <f>' А - Навесная переправа'!E10</f>
        <v>0.04842592592592593</v>
      </c>
      <c r="D8" s="108">
        <f>' А - Навесная переправа'!F10</f>
        <v>0.09306712962962962</v>
      </c>
      <c r="E8" s="108">
        <f>' А - Навесная переправа'!G10</f>
        <v>0.06611111111111112</v>
      </c>
      <c r="F8" s="108">
        <f>' А - Навесная переправа'!H10</f>
        <v>0.15659722222222222</v>
      </c>
      <c r="G8" s="108">
        <f>' А - Навесная переправа'!I10</f>
        <v>0.1607638888888889</v>
      </c>
      <c r="H8" s="120">
        <f>' А - Навесная переправа'!J10</f>
        <v>0.05696759259259259</v>
      </c>
    </row>
    <row r="9" spans="1:8" s="15" customFormat="1" ht="12.75">
      <c r="A9" s="112"/>
      <c r="B9" s="117">
        <v>1</v>
      </c>
      <c r="C9" s="109">
        <v>2</v>
      </c>
      <c r="D9" s="109">
        <v>5</v>
      </c>
      <c r="E9" s="109">
        <v>4</v>
      </c>
      <c r="F9" s="109">
        <v>6</v>
      </c>
      <c r="G9" s="109">
        <v>7</v>
      </c>
      <c r="H9" s="118">
        <v>3</v>
      </c>
    </row>
    <row r="10" spans="1:8" ht="12.75">
      <c r="A10" s="111" t="s">
        <v>116</v>
      </c>
      <c r="B10" s="119">
        <f>' А - спасение в двойке'!D11</f>
        <v>0.01157407407407407</v>
      </c>
      <c r="C10" s="108">
        <f>' А - спасение в двойке'!F11</f>
        <v>0.021712962962962934</v>
      </c>
      <c r="D10" s="108">
        <f>' А - спасение в двойке'!H11</f>
        <v>0.04880787037037033</v>
      </c>
      <c r="E10" s="108">
        <f>' А - спасение в двойке'!J11</f>
        <v>0.017743055555555498</v>
      </c>
      <c r="F10" s="108">
        <f>' А - спасение в двойке'!L11</f>
        <v>0.056365740740740966</v>
      </c>
      <c r="G10" s="108">
        <f>' А - спасение в двойке'!N11</f>
        <v>0.02290509259259266</v>
      </c>
      <c r="H10" s="120">
        <f>' А - спасение в двойке'!P11</f>
        <v>0.02467592592592594</v>
      </c>
    </row>
    <row r="11" spans="1:8" s="15" customFormat="1" ht="12.75">
      <c r="A11" s="112"/>
      <c r="B11" s="117">
        <v>1</v>
      </c>
      <c r="C11" s="109">
        <v>3</v>
      </c>
      <c r="D11" s="109">
        <v>6</v>
      </c>
      <c r="E11" s="109">
        <v>2</v>
      </c>
      <c r="F11" s="109">
        <v>7</v>
      </c>
      <c r="G11" s="109">
        <v>4</v>
      </c>
      <c r="H11" s="118">
        <v>5</v>
      </c>
    </row>
    <row r="12" spans="1:8" ht="12.75">
      <c r="A12" s="111" t="s">
        <v>113</v>
      </c>
      <c r="B12" s="119">
        <f>'А - Параллельные перила'!D10</f>
        <v>0.04618055555555564</v>
      </c>
      <c r="C12" s="108">
        <f>'А - Параллельные перила'!E10</f>
        <v>0.04999999999999997</v>
      </c>
      <c r="D12" s="108">
        <f>'А - Параллельные перила'!F10</f>
        <v>0.0791666666666667</v>
      </c>
      <c r="E12" s="108">
        <f>'А - Параллельные перила'!G10</f>
        <v>0.06111111111111108</v>
      </c>
      <c r="F12" s="108">
        <f>'А - Параллельные перила'!H10</f>
        <v>0.10416666666666667</v>
      </c>
      <c r="G12" s="108">
        <f>'А - Параллельные перила'!I10</f>
        <v>0.06979166666666672</v>
      </c>
      <c r="H12" s="120">
        <f>'А - Параллельные перила'!J10</f>
        <v>0.05625000000000008</v>
      </c>
    </row>
    <row r="13" spans="1:8" s="15" customFormat="1" ht="12.75">
      <c r="A13" s="112"/>
      <c r="B13" s="117">
        <v>1</v>
      </c>
      <c r="C13" s="109">
        <v>2</v>
      </c>
      <c r="D13" s="109">
        <v>6</v>
      </c>
      <c r="E13" s="109">
        <v>4</v>
      </c>
      <c r="F13" s="109">
        <v>7</v>
      </c>
      <c r="G13" s="109">
        <v>5</v>
      </c>
      <c r="H13" s="118">
        <v>3</v>
      </c>
    </row>
    <row r="14" spans="1:8" ht="12.75">
      <c r="A14" s="111" t="s">
        <v>118</v>
      </c>
      <c r="B14" s="119">
        <f>'А - Костер'!D10</f>
        <v>0.02743055555555552</v>
      </c>
      <c r="C14" s="108">
        <f>'А - Костер'!E10</f>
        <v>0.00694444444444442</v>
      </c>
      <c r="D14" s="108">
        <f>'А - Костер'!F10</f>
        <v>0.029166666666666674</v>
      </c>
      <c r="E14" s="108">
        <f>'А - Костер'!G10</f>
        <v>0.012847222222222239</v>
      </c>
      <c r="F14" s="108">
        <f>'А - Костер'!H10</f>
        <v>0.04166666666666667</v>
      </c>
      <c r="G14" s="108">
        <f>'А - Костер'!I10</f>
        <v>0.009027777777777746</v>
      </c>
      <c r="H14" s="120">
        <f>'А - Костер'!J10</f>
        <v>0.04166666666666667</v>
      </c>
    </row>
    <row r="15" spans="1:8" s="15" customFormat="1" ht="12.75">
      <c r="A15" s="112"/>
      <c r="B15" s="117">
        <v>4</v>
      </c>
      <c r="C15" s="109">
        <v>1</v>
      </c>
      <c r="D15" s="109">
        <v>5</v>
      </c>
      <c r="E15" s="109">
        <v>3</v>
      </c>
      <c r="F15" s="109">
        <v>6</v>
      </c>
      <c r="G15" s="109">
        <v>2</v>
      </c>
      <c r="H15" s="118">
        <v>6</v>
      </c>
    </row>
    <row r="16" spans="1:8" ht="12.75">
      <c r="A16" s="111" t="s">
        <v>120</v>
      </c>
      <c r="B16" s="119">
        <f>B4+B6+B8+B10+B12+B14</f>
        <v>0.26431712962962967</v>
      </c>
      <c r="C16" s="108">
        <f aca="true" t="shared" si="0" ref="C16:H16">C4+C6+C8+C10+C12+C14</f>
        <v>0.22714120370370375</v>
      </c>
      <c r="D16" s="108">
        <f t="shared" si="0"/>
        <v>0.43944444444444436</v>
      </c>
      <c r="E16" s="108">
        <f t="shared" si="0"/>
        <v>0.26712962962962944</v>
      </c>
      <c r="F16" s="108">
        <f t="shared" si="0"/>
        <v>0.5285879629629633</v>
      </c>
      <c r="G16" s="108">
        <f t="shared" si="0"/>
        <v>0.39732638888888905</v>
      </c>
      <c r="H16" s="120">
        <f t="shared" si="0"/>
        <v>0.30247685185185197</v>
      </c>
    </row>
    <row r="17" spans="1:8" s="15" customFormat="1" ht="12.75">
      <c r="A17" s="112"/>
      <c r="B17" s="123">
        <f>B5+B7+B9+B11+B13+B15</f>
        <v>15</v>
      </c>
      <c r="C17" s="110">
        <f aca="true" t="shared" si="1" ref="C17:H17">C5+C7+C9+C11+C13+C15</f>
        <v>14</v>
      </c>
      <c r="D17" s="110">
        <f t="shared" si="1"/>
        <v>36</v>
      </c>
      <c r="E17" s="110">
        <f t="shared" si="1"/>
        <v>18</v>
      </c>
      <c r="F17" s="110">
        <f t="shared" si="1"/>
        <v>37</v>
      </c>
      <c r="G17" s="110">
        <f t="shared" si="1"/>
        <v>25</v>
      </c>
      <c r="H17" s="124">
        <f t="shared" si="1"/>
        <v>22</v>
      </c>
    </row>
    <row r="18" spans="1:8" ht="12.75">
      <c r="A18" s="111"/>
      <c r="B18" s="125"/>
      <c r="C18" s="1"/>
      <c r="D18" s="1"/>
      <c r="E18" s="1"/>
      <c r="F18" s="1"/>
      <c r="G18" s="1"/>
      <c r="H18" s="94"/>
    </row>
    <row r="19" spans="1:8" ht="12.75">
      <c r="A19" s="111"/>
      <c r="B19" s="125"/>
      <c r="C19" s="1"/>
      <c r="D19" s="1"/>
      <c r="E19" s="1"/>
      <c r="F19" s="1"/>
      <c r="G19" s="1"/>
      <c r="H19" s="94"/>
    </row>
    <row r="20" spans="1:8" ht="12.75">
      <c r="A20" s="111" t="s">
        <v>121</v>
      </c>
      <c r="B20" s="125">
        <v>2</v>
      </c>
      <c r="C20" s="1">
        <v>1</v>
      </c>
      <c r="D20" s="1">
        <v>6</v>
      </c>
      <c r="E20" s="1">
        <v>3</v>
      </c>
      <c r="F20" s="1">
        <v>7</v>
      </c>
      <c r="G20" s="1">
        <v>5</v>
      </c>
      <c r="H20" s="94">
        <v>4</v>
      </c>
    </row>
    <row r="21" spans="1:8" ht="13.5" thickBot="1">
      <c r="A21" s="111" t="s">
        <v>122</v>
      </c>
      <c r="B21" s="96">
        <v>2</v>
      </c>
      <c r="C21" s="84">
        <v>1</v>
      </c>
      <c r="D21" s="84">
        <v>6</v>
      </c>
      <c r="E21" s="84">
        <v>3</v>
      </c>
      <c r="F21" s="84">
        <v>7</v>
      </c>
      <c r="G21" s="84">
        <v>5</v>
      </c>
      <c r="H21" s="85">
        <v>4</v>
      </c>
    </row>
    <row r="26" s="14" customFormat="1" ht="12.75"/>
    <row r="28" s="14" customFormat="1" ht="12.75"/>
    <row r="30" s="14" customFormat="1" ht="12.75"/>
    <row r="32" s="14" customFormat="1" ht="12.75"/>
    <row r="34" s="14" customFormat="1" ht="12.75"/>
    <row r="36" s="14" customFormat="1" ht="12.75"/>
    <row r="38" s="14" customFormat="1" ht="12.7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tabSelected="1" workbookViewId="0" topLeftCell="A7">
      <selection activeCell="M30" sqref="M30"/>
    </sheetView>
  </sheetViews>
  <sheetFormatPr defaultColWidth="9.00390625" defaultRowHeight="12.75"/>
  <cols>
    <col min="1" max="1" width="14.75390625" style="0" customWidth="1"/>
    <col min="3" max="3" width="8.00390625" style="0" customWidth="1"/>
    <col min="5" max="5" width="10.25390625" style="0" customWidth="1"/>
    <col min="6" max="6" width="8.25390625" style="0" customWidth="1"/>
    <col min="7" max="7" width="11.875" style="0" customWidth="1"/>
    <col min="9" max="9" width="10.625" style="0" customWidth="1"/>
    <col min="10" max="10" width="10.25390625" style="0" customWidth="1"/>
    <col min="11" max="11" width="8.625" style="0" customWidth="1"/>
    <col min="12" max="12" width="8.25390625" style="0" customWidth="1"/>
    <col min="13" max="13" width="8.625" style="0" customWidth="1"/>
    <col min="15" max="15" width="8.75390625" style="0" customWidth="1"/>
    <col min="17" max="17" width="9.875" style="0" customWidth="1"/>
  </cols>
  <sheetData>
    <row r="2" spans="1:16" ht="16.5">
      <c r="A2" s="66" t="s">
        <v>175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15" ht="14.25">
      <c r="B3" s="140" t="s">
        <v>151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ht="14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ht="18.75" thickBot="1">
      <c r="A5" s="36" t="s">
        <v>145</v>
      </c>
    </row>
    <row r="6" spans="1:17" s="12" customFormat="1" ht="24" customHeight="1">
      <c r="A6" s="22" t="s">
        <v>142</v>
      </c>
      <c r="B6" s="93" t="s">
        <v>117</v>
      </c>
      <c r="C6" s="65"/>
      <c r="D6" s="93" t="s">
        <v>114</v>
      </c>
      <c r="E6" s="65"/>
      <c r="F6" s="93" t="s">
        <v>115</v>
      </c>
      <c r="G6" s="65"/>
      <c r="H6" s="93" t="s">
        <v>116</v>
      </c>
      <c r="I6" s="65"/>
      <c r="J6" s="93" t="s">
        <v>113</v>
      </c>
      <c r="K6" s="65"/>
      <c r="L6" s="93" t="s">
        <v>118</v>
      </c>
      <c r="M6" s="65"/>
      <c r="N6" s="21" t="s">
        <v>120</v>
      </c>
      <c r="O6" s="26" t="s">
        <v>140</v>
      </c>
      <c r="P6" s="188" t="s">
        <v>141</v>
      </c>
      <c r="Q6" s="25" t="s">
        <v>166</v>
      </c>
    </row>
    <row r="7" spans="1:17" ht="12.75">
      <c r="A7" s="23" t="s">
        <v>85</v>
      </c>
      <c r="B7" s="37">
        <v>0.042013888888888976</v>
      </c>
      <c r="C7" s="30">
        <v>3</v>
      </c>
      <c r="D7" s="37">
        <v>0.05804398148148152</v>
      </c>
      <c r="E7" s="30">
        <v>3</v>
      </c>
      <c r="F7" s="37">
        <v>0.04842592592592593</v>
      </c>
      <c r="G7" s="30">
        <v>2</v>
      </c>
      <c r="H7" s="37">
        <v>0.021712962962962934</v>
      </c>
      <c r="I7" s="30">
        <v>3</v>
      </c>
      <c r="J7" s="37">
        <v>0.05</v>
      </c>
      <c r="K7" s="30">
        <v>2</v>
      </c>
      <c r="L7" s="37">
        <v>0.00694444444444442</v>
      </c>
      <c r="M7" s="30">
        <v>1</v>
      </c>
      <c r="N7" s="37">
        <v>0.22714120370370375</v>
      </c>
      <c r="O7" s="2">
        <v>14</v>
      </c>
      <c r="P7" s="189">
        <v>1</v>
      </c>
      <c r="Q7" s="186">
        <f>N7/$N$7</f>
        <v>1</v>
      </c>
    </row>
    <row r="8" spans="1:17" ht="12.75">
      <c r="A8" s="23" t="s">
        <v>119</v>
      </c>
      <c r="B8" s="37">
        <v>0.03995370370370372</v>
      </c>
      <c r="C8" s="30">
        <v>2</v>
      </c>
      <c r="D8" s="37">
        <v>0.09236111111111112</v>
      </c>
      <c r="E8" s="30">
        <v>6</v>
      </c>
      <c r="F8" s="37">
        <v>0.04681712962962962</v>
      </c>
      <c r="G8" s="30">
        <v>1</v>
      </c>
      <c r="H8" s="37">
        <v>0.01157407407407407</v>
      </c>
      <c r="I8" s="30">
        <v>1</v>
      </c>
      <c r="J8" s="37">
        <v>0.04618055555555564</v>
      </c>
      <c r="K8" s="30">
        <v>1</v>
      </c>
      <c r="L8" s="37">
        <v>0.02743055555555552</v>
      </c>
      <c r="M8" s="30">
        <v>4</v>
      </c>
      <c r="N8" s="37">
        <v>0.26431712962962967</v>
      </c>
      <c r="O8" s="2">
        <v>15</v>
      </c>
      <c r="P8" s="189">
        <v>2</v>
      </c>
      <c r="Q8" s="186">
        <f aca="true" t="shared" si="0" ref="Q8:Q13">N8/$N$7</f>
        <v>1.163668789808917</v>
      </c>
    </row>
    <row r="9" spans="1:17" ht="12.75">
      <c r="A9" s="23" t="s">
        <v>83</v>
      </c>
      <c r="B9" s="37">
        <v>0.06666666666666657</v>
      </c>
      <c r="C9" s="30">
        <v>4</v>
      </c>
      <c r="D9" s="37">
        <v>0.04265046296296297</v>
      </c>
      <c r="E9" s="30">
        <v>1</v>
      </c>
      <c r="F9" s="37">
        <v>0.06611111111111112</v>
      </c>
      <c r="G9" s="30">
        <v>4</v>
      </c>
      <c r="H9" s="37">
        <v>0.017743055555555498</v>
      </c>
      <c r="I9" s="30">
        <v>2</v>
      </c>
      <c r="J9" s="37">
        <v>0.06111111111111108</v>
      </c>
      <c r="K9" s="30">
        <v>4</v>
      </c>
      <c r="L9" s="37">
        <v>0.012847222222222239</v>
      </c>
      <c r="M9" s="30">
        <v>3</v>
      </c>
      <c r="N9" s="37">
        <v>0.26712962962962944</v>
      </c>
      <c r="O9" s="2">
        <v>18</v>
      </c>
      <c r="P9" s="189">
        <v>3</v>
      </c>
      <c r="Q9" s="186">
        <f t="shared" si="0"/>
        <v>1.1760509554140117</v>
      </c>
    </row>
    <row r="10" spans="1:17" ht="12.75">
      <c r="A10" s="23" t="s">
        <v>89</v>
      </c>
      <c r="B10" s="37">
        <v>0.036805555555555536</v>
      </c>
      <c r="C10" s="30">
        <v>1</v>
      </c>
      <c r="D10" s="37">
        <v>0.08611111111111111</v>
      </c>
      <c r="E10" s="30">
        <v>4</v>
      </c>
      <c r="F10" s="37">
        <v>0.05696759259259259</v>
      </c>
      <c r="G10" s="30">
        <v>3</v>
      </c>
      <c r="H10" s="37">
        <v>0.02467592592592594</v>
      </c>
      <c r="I10" s="30">
        <v>5</v>
      </c>
      <c r="J10" s="37">
        <v>0.05625000000000008</v>
      </c>
      <c r="K10" s="30">
        <v>3</v>
      </c>
      <c r="L10" s="37">
        <v>0.04166666666666667</v>
      </c>
      <c r="M10" s="30">
        <v>6</v>
      </c>
      <c r="N10" s="37">
        <v>0.30247685185185197</v>
      </c>
      <c r="O10" s="2">
        <v>22</v>
      </c>
      <c r="P10" s="189">
        <v>4</v>
      </c>
      <c r="Q10" s="186">
        <f t="shared" si="0"/>
        <v>1.3316687898089175</v>
      </c>
    </row>
    <row r="11" spans="1:17" ht="12.75">
      <c r="A11" s="23" t="s">
        <v>88</v>
      </c>
      <c r="B11" s="37">
        <v>0.07916666666666672</v>
      </c>
      <c r="C11" s="30">
        <v>5</v>
      </c>
      <c r="D11" s="37">
        <v>0.055671296296296295</v>
      </c>
      <c r="E11" s="30">
        <v>2</v>
      </c>
      <c r="F11" s="37">
        <v>0.1607638888888889</v>
      </c>
      <c r="G11" s="30">
        <v>7</v>
      </c>
      <c r="H11" s="37">
        <v>0.02290509259259266</v>
      </c>
      <c r="I11" s="30">
        <v>4</v>
      </c>
      <c r="J11" s="37">
        <v>0.06979166666666672</v>
      </c>
      <c r="K11" s="30">
        <v>5</v>
      </c>
      <c r="L11" s="37">
        <v>0.009027777777777746</v>
      </c>
      <c r="M11" s="30">
        <v>2</v>
      </c>
      <c r="N11" s="37">
        <v>0.39732638888888905</v>
      </c>
      <c r="O11" s="2">
        <v>25</v>
      </c>
      <c r="P11" s="189">
        <v>5</v>
      </c>
      <c r="Q11" s="186">
        <f t="shared" si="0"/>
        <v>1.7492484076433124</v>
      </c>
    </row>
    <row r="12" spans="1:17" ht="12.75">
      <c r="A12" s="23" t="s">
        <v>82</v>
      </c>
      <c r="B12" s="37">
        <v>0.09201388888888883</v>
      </c>
      <c r="C12" s="30">
        <v>7</v>
      </c>
      <c r="D12" s="37">
        <v>0.09722222222222222</v>
      </c>
      <c r="E12" s="30">
        <v>7</v>
      </c>
      <c r="F12" s="37">
        <v>0.09306712962962962</v>
      </c>
      <c r="G12" s="30">
        <v>5</v>
      </c>
      <c r="H12" s="37">
        <v>0.04880787037037033</v>
      </c>
      <c r="I12" s="30">
        <v>6</v>
      </c>
      <c r="J12" s="37">
        <v>0.0791666666666667</v>
      </c>
      <c r="K12" s="30">
        <v>6</v>
      </c>
      <c r="L12" s="37">
        <v>0.029166666666666674</v>
      </c>
      <c r="M12" s="30">
        <v>5</v>
      </c>
      <c r="N12" s="37">
        <v>0.43944444444444436</v>
      </c>
      <c r="O12" s="2">
        <v>36</v>
      </c>
      <c r="P12" s="189">
        <v>6</v>
      </c>
      <c r="Q12" s="186">
        <f t="shared" si="0"/>
        <v>1.9346751592356681</v>
      </c>
    </row>
    <row r="13" spans="1:17" ht="13.5" thickBot="1">
      <c r="A13" s="24" t="s">
        <v>86</v>
      </c>
      <c r="B13" s="43">
        <v>0.08194444444444449</v>
      </c>
      <c r="C13" s="31">
        <v>6</v>
      </c>
      <c r="D13" s="43">
        <v>0.08784722222222223</v>
      </c>
      <c r="E13" s="31">
        <v>5</v>
      </c>
      <c r="F13" s="43">
        <v>0.15659722222222222</v>
      </c>
      <c r="G13" s="31">
        <v>6</v>
      </c>
      <c r="H13" s="43">
        <v>0.056365740740740966</v>
      </c>
      <c r="I13" s="31">
        <v>7</v>
      </c>
      <c r="J13" s="43">
        <v>0.10416666666666667</v>
      </c>
      <c r="K13" s="31">
        <v>7</v>
      </c>
      <c r="L13" s="43">
        <v>0.04166666666666667</v>
      </c>
      <c r="M13" s="31">
        <v>6</v>
      </c>
      <c r="N13" s="43">
        <v>0.5285879629629633</v>
      </c>
      <c r="O13" s="44">
        <v>37</v>
      </c>
      <c r="P13" s="190">
        <v>7</v>
      </c>
      <c r="Q13" s="187">
        <f t="shared" si="0"/>
        <v>2.3271337579617843</v>
      </c>
    </row>
    <row r="14" spans="1:16" ht="12.75">
      <c r="A14" s="18"/>
      <c r="B14" s="19"/>
      <c r="C14" s="33"/>
      <c r="D14" s="19"/>
      <c r="E14" s="33"/>
      <c r="F14" s="19"/>
      <c r="G14" s="33"/>
      <c r="H14" s="19"/>
      <c r="I14" s="33"/>
      <c r="J14" s="19"/>
      <c r="K14" s="33"/>
      <c r="L14" s="19"/>
      <c r="M14" s="33"/>
      <c r="N14" s="19"/>
      <c r="O14" s="18"/>
      <c r="P14" s="34"/>
    </row>
    <row r="15" spans="1:16" ht="18.75" thickBot="1">
      <c r="A15" s="36" t="s">
        <v>146</v>
      </c>
      <c r="B15" s="19"/>
      <c r="C15" s="33"/>
      <c r="D15" s="19"/>
      <c r="E15" s="33"/>
      <c r="F15" s="19"/>
      <c r="G15" s="33"/>
      <c r="H15" s="19"/>
      <c r="I15" s="33"/>
      <c r="J15" s="19"/>
      <c r="K15" s="33"/>
      <c r="L15" s="19"/>
      <c r="M15" s="33"/>
      <c r="N15" s="19"/>
      <c r="O15" s="18"/>
      <c r="P15" s="34"/>
    </row>
    <row r="16" spans="1:15" ht="12.75">
      <c r="A16" s="178" t="s">
        <v>142</v>
      </c>
      <c r="B16" s="143" t="s">
        <v>127</v>
      </c>
      <c r="C16" s="122" t="s">
        <v>128</v>
      </c>
      <c r="D16" s="122" t="s">
        <v>129</v>
      </c>
      <c r="E16" s="141" t="s">
        <v>136</v>
      </c>
      <c r="F16" s="176" t="s">
        <v>144</v>
      </c>
      <c r="G16" s="138"/>
      <c r="H16" s="138"/>
      <c r="I16" s="138"/>
      <c r="J16" s="138"/>
      <c r="K16" s="177"/>
      <c r="L16" s="143" t="s">
        <v>138</v>
      </c>
      <c r="M16" s="122" t="s">
        <v>137</v>
      </c>
      <c r="N16" s="180" t="s">
        <v>141</v>
      </c>
      <c r="O16" s="184" t="s">
        <v>166</v>
      </c>
    </row>
    <row r="17" spans="1:15" s="13" customFormat="1" ht="27" customHeight="1">
      <c r="A17" s="179"/>
      <c r="B17" s="121"/>
      <c r="C17" s="92"/>
      <c r="D17" s="92"/>
      <c r="E17" s="142"/>
      <c r="F17" s="28" t="s">
        <v>130</v>
      </c>
      <c r="G17" s="20" t="s">
        <v>131</v>
      </c>
      <c r="H17" s="20" t="s">
        <v>132</v>
      </c>
      <c r="I17" s="20" t="s">
        <v>133</v>
      </c>
      <c r="J17" s="20" t="s">
        <v>143</v>
      </c>
      <c r="K17" s="29" t="s">
        <v>135</v>
      </c>
      <c r="L17" s="121"/>
      <c r="M17" s="92"/>
      <c r="N17" s="181"/>
      <c r="O17" s="185"/>
    </row>
    <row r="18" spans="1:15" ht="12.75">
      <c r="A18" s="23" t="s">
        <v>95</v>
      </c>
      <c r="B18" s="37">
        <v>0.5201388888888888</v>
      </c>
      <c r="C18" s="38">
        <v>0.6175115740740741</v>
      </c>
      <c r="D18" s="38">
        <v>0.03905092592592585</v>
      </c>
      <c r="E18" s="39">
        <v>0.05832175925925942</v>
      </c>
      <c r="F18" s="37">
        <v>0.00625</v>
      </c>
      <c r="G18" s="38">
        <v>0.0010416666666666667</v>
      </c>
      <c r="H18" s="38">
        <v>0.00625</v>
      </c>
      <c r="I18" s="38">
        <v>0.0020833333333333333</v>
      </c>
      <c r="J18" s="38">
        <v>0</v>
      </c>
      <c r="K18" s="39">
        <v>0</v>
      </c>
      <c r="L18" s="37">
        <v>0.015625</v>
      </c>
      <c r="M18" s="38">
        <v>0.07394675925925942</v>
      </c>
      <c r="N18" s="182">
        <v>1</v>
      </c>
      <c r="O18" s="186">
        <f>M18/$M$18</f>
        <v>1</v>
      </c>
    </row>
    <row r="19" spans="1:15" ht="12.75">
      <c r="A19" s="23" t="s">
        <v>99</v>
      </c>
      <c r="B19" s="37">
        <v>0.4888888888888889</v>
      </c>
      <c r="C19" s="38">
        <v>0.6057060185185185</v>
      </c>
      <c r="D19" s="38">
        <v>0.027592592592592502</v>
      </c>
      <c r="E19" s="39">
        <v>0.08922453703703709</v>
      </c>
      <c r="F19" s="37">
        <v>0.005208333333333333</v>
      </c>
      <c r="G19" s="38">
        <v>0.0020833333333333333</v>
      </c>
      <c r="H19" s="38">
        <v>0.009027777777777779</v>
      </c>
      <c r="I19" s="38">
        <v>0.008333333333333333</v>
      </c>
      <c r="J19" s="38">
        <v>0</v>
      </c>
      <c r="K19" s="39">
        <v>0.009375</v>
      </c>
      <c r="L19" s="37">
        <v>0.03402777777777778</v>
      </c>
      <c r="M19" s="38">
        <v>0.12325231481481487</v>
      </c>
      <c r="N19" s="182">
        <v>2</v>
      </c>
      <c r="O19" s="186">
        <f aca="true" t="shared" si="1" ref="O19:O25">M19/$M$18</f>
        <v>1.6667710126780375</v>
      </c>
    </row>
    <row r="20" spans="1:15" ht="12.75">
      <c r="A20" s="23" t="s">
        <v>82</v>
      </c>
      <c r="B20" s="37">
        <v>0.4076388888888889</v>
      </c>
      <c r="C20" s="38">
        <v>0.5102430555555556</v>
      </c>
      <c r="D20" s="38">
        <v>0.01789351851851856</v>
      </c>
      <c r="E20" s="39">
        <v>0.08471064814814816</v>
      </c>
      <c r="F20" s="37">
        <v>0.016666666666666666</v>
      </c>
      <c r="G20" s="38">
        <v>0</v>
      </c>
      <c r="H20" s="38">
        <v>0.020833333333333336</v>
      </c>
      <c r="I20" s="38">
        <v>0.00625</v>
      </c>
      <c r="J20" s="38">
        <v>0.010416666666666666</v>
      </c>
      <c r="K20" s="39">
        <v>0.0020833333333333333</v>
      </c>
      <c r="L20" s="37">
        <v>0.05625</v>
      </c>
      <c r="M20" s="38">
        <v>0.14096064814814815</v>
      </c>
      <c r="N20" s="182">
        <v>3</v>
      </c>
      <c r="O20" s="186">
        <f t="shared" si="1"/>
        <v>1.9062451087807128</v>
      </c>
    </row>
    <row r="21" spans="1:15" ht="12.75">
      <c r="A21" s="23" t="s">
        <v>123</v>
      </c>
      <c r="B21" s="37">
        <v>0.4486111111111111</v>
      </c>
      <c r="C21" s="38">
        <v>0.5489930555555556</v>
      </c>
      <c r="D21" s="38">
        <v>0.011909722222222197</v>
      </c>
      <c r="E21" s="39">
        <v>0.08847222222222223</v>
      </c>
      <c r="F21" s="37">
        <v>0.021875</v>
      </c>
      <c r="G21" s="38">
        <v>0.003125</v>
      </c>
      <c r="H21" s="38">
        <v>0.010416666666666668</v>
      </c>
      <c r="I21" s="38">
        <v>0.004166666666666667</v>
      </c>
      <c r="J21" s="38">
        <v>0.010416666666666666</v>
      </c>
      <c r="K21" s="39">
        <v>0.009375</v>
      </c>
      <c r="L21" s="37">
        <v>0.059375</v>
      </c>
      <c r="M21" s="38">
        <v>0.14784722222222224</v>
      </c>
      <c r="N21" s="182">
        <v>4</v>
      </c>
      <c r="O21" s="186">
        <f t="shared" si="1"/>
        <v>1.9993739239317536</v>
      </c>
    </row>
    <row r="22" spans="1:15" ht="12.75">
      <c r="A22" s="23" t="s">
        <v>101</v>
      </c>
      <c r="B22" s="37">
        <v>0.425</v>
      </c>
      <c r="C22" s="38">
        <v>0.5183217592592593</v>
      </c>
      <c r="D22" s="38">
        <v>0.041724537037036935</v>
      </c>
      <c r="E22" s="39">
        <v>0.05159722222222235</v>
      </c>
      <c r="F22" s="37">
        <v>0.0010416666666666667</v>
      </c>
      <c r="G22" s="38">
        <v>0</v>
      </c>
      <c r="H22" s="38">
        <v>0.07326388888888889</v>
      </c>
      <c r="I22" s="38">
        <v>0.00625</v>
      </c>
      <c r="J22" s="38">
        <v>0.020833333333333332</v>
      </c>
      <c r="K22" s="39">
        <v>0</v>
      </c>
      <c r="L22" s="37">
        <v>0.10138888888888889</v>
      </c>
      <c r="M22" s="38">
        <v>0.15298611111111124</v>
      </c>
      <c r="N22" s="182">
        <v>5</v>
      </c>
      <c r="O22" s="186">
        <f t="shared" si="1"/>
        <v>2.0688683675066493</v>
      </c>
    </row>
    <row r="23" spans="1:15" ht="12.75">
      <c r="A23" s="23" t="s">
        <v>98</v>
      </c>
      <c r="B23" s="37">
        <v>0.46875</v>
      </c>
      <c r="C23" s="38">
        <v>0.5773726851851851</v>
      </c>
      <c r="D23" s="38">
        <v>0.012858796296296104</v>
      </c>
      <c r="E23" s="39">
        <v>0.09576388888888904</v>
      </c>
      <c r="F23" s="37">
        <v>0.028125</v>
      </c>
      <c r="G23" s="38">
        <v>0.0020833333333333333</v>
      </c>
      <c r="H23" s="38">
        <v>0.014930555555555556</v>
      </c>
      <c r="I23" s="38">
        <v>0.009375</v>
      </c>
      <c r="J23" s="38">
        <v>0</v>
      </c>
      <c r="K23" s="39">
        <v>0.00625</v>
      </c>
      <c r="L23" s="37">
        <v>0.06076388888888889</v>
      </c>
      <c r="M23" s="38">
        <v>0.15652777777777793</v>
      </c>
      <c r="N23" s="182">
        <v>6</v>
      </c>
      <c r="O23" s="186">
        <f t="shared" si="1"/>
        <v>2.116763186727185</v>
      </c>
    </row>
    <row r="24" spans="1:15" ht="12.75">
      <c r="A24" s="23" t="s">
        <v>124</v>
      </c>
      <c r="B24" s="37">
        <v>0.5347222222222222</v>
      </c>
      <c r="C24" s="38">
        <v>0.6747222222222221</v>
      </c>
      <c r="D24" s="38">
        <v>0.014375000000000249</v>
      </c>
      <c r="E24" s="39">
        <v>0.125625</v>
      </c>
      <c r="F24" s="37">
        <v>0.026041666666666668</v>
      </c>
      <c r="G24" s="38">
        <v>0.0024305555555555556</v>
      </c>
      <c r="H24" s="38">
        <v>0.011111111111111112</v>
      </c>
      <c r="I24" s="38">
        <v>0.00625</v>
      </c>
      <c r="J24" s="38">
        <v>0</v>
      </c>
      <c r="K24" s="39">
        <v>0.00625</v>
      </c>
      <c r="L24" s="37">
        <v>0.052083333333333336</v>
      </c>
      <c r="M24" s="38">
        <v>0.177708333333333</v>
      </c>
      <c r="N24" s="182">
        <v>7</v>
      </c>
      <c r="O24" s="186">
        <f t="shared" si="1"/>
        <v>2.403192987948026</v>
      </c>
    </row>
    <row r="25" spans="1:15" ht="13.5" thickBot="1">
      <c r="A25" s="27" t="s">
        <v>100</v>
      </c>
      <c r="B25" s="40">
        <v>0.3861111111111111</v>
      </c>
      <c r="C25" s="41">
        <v>0.4787037037037037</v>
      </c>
      <c r="D25" s="41">
        <v>0.005416666666666625</v>
      </c>
      <c r="E25" s="42">
        <v>0.08717592592592593</v>
      </c>
      <c r="F25" s="40">
        <v>0.020833333333333332</v>
      </c>
      <c r="G25" s="41">
        <v>0.0038194444444444448</v>
      </c>
      <c r="H25" s="41">
        <v>0.07222222222222223</v>
      </c>
      <c r="I25" s="41">
        <v>0.0020833333333333333</v>
      </c>
      <c r="J25" s="41">
        <v>0</v>
      </c>
      <c r="K25" s="42">
        <v>0.005208333333333333</v>
      </c>
      <c r="L25" s="40">
        <v>0.10416666666666667</v>
      </c>
      <c r="M25" s="41">
        <v>0.19134259259259262</v>
      </c>
      <c r="N25" s="183">
        <v>8</v>
      </c>
      <c r="O25" s="187">
        <f t="shared" si="1"/>
        <v>2.587572390045385</v>
      </c>
    </row>
    <row r="29" ht="18.75" thickBot="1">
      <c r="A29" s="36" t="s">
        <v>178</v>
      </c>
    </row>
    <row r="30" spans="1:10" ht="39" thickBot="1">
      <c r="A30" s="197"/>
      <c r="B30" s="204" t="s">
        <v>145</v>
      </c>
      <c r="C30" s="193" t="s">
        <v>146</v>
      </c>
      <c r="D30" s="193" t="s">
        <v>169</v>
      </c>
      <c r="E30" s="193" t="s">
        <v>170</v>
      </c>
      <c r="F30" s="194" t="s">
        <v>171</v>
      </c>
      <c r="G30" s="193" t="s">
        <v>172</v>
      </c>
      <c r="H30" s="195" t="s">
        <v>173</v>
      </c>
      <c r="I30" s="200" t="s">
        <v>174</v>
      </c>
      <c r="J30" s="195" t="s">
        <v>139</v>
      </c>
    </row>
    <row r="31" spans="1:10" ht="12.75">
      <c r="A31" s="196" t="s">
        <v>101</v>
      </c>
      <c r="B31" s="68">
        <v>4</v>
      </c>
      <c r="C31" s="67">
        <v>6</v>
      </c>
      <c r="D31" s="67">
        <v>3</v>
      </c>
      <c r="E31" s="67">
        <v>3</v>
      </c>
      <c r="F31" s="67">
        <v>1</v>
      </c>
      <c r="G31" s="67">
        <v>1</v>
      </c>
      <c r="H31" s="69"/>
      <c r="I31" s="201">
        <f>SUM(B31:H31)</f>
        <v>18</v>
      </c>
      <c r="J31" s="199">
        <v>1</v>
      </c>
    </row>
    <row r="32" spans="1:10" ht="12.75">
      <c r="A32" s="191" t="s">
        <v>82</v>
      </c>
      <c r="B32" s="198">
        <v>6</v>
      </c>
      <c r="C32" s="2">
        <v>2</v>
      </c>
      <c r="D32" s="2"/>
      <c r="E32" s="2"/>
      <c r="F32" s="2"/>
      <c r="G32" s="2">
        <v>2</v>
      </c>
      <c r="H32" s="30">
        <v>2</v>
      </c>
      <c r="I32" s="202">
        <f>SUM(B32:H32)</f>
        <v>12</v>
      </c>
      <c r="J32" s="32">
        <v>2</v>
      </c>
    </row>
    <row r="33" spans="1:10" ht="12.75">
      <c r="A33" s="191" t="s">
        <v>167</v>
      </c>
      <c r="B33" s="198"/>
      <c r="C33" s="2"/>
      <c r="D33" s="2">
        <v>1</v>
      </c>
      <c r="E33" s="2">
        <v>2</v>
      </c>
      <c r="F33" s="2">
        <v>2</v>
      </c>
      <c r="G33" s="2">
        <v>3</v>
      </c>
      <c r="H33" s="30"/>
      <c r="I33" s="202">
        <f>SUM(B33:H33)</f>
        <v>8</v>
      </c>
      <c r="J33" s="32">
        <v>3</v>
      </c>
    </row>
    <row r="34" spans="1:10" ht="12.75">
      <c r="A34" s="191" t="s">
        <v>99</v>
      </c>
      <c r="B34" s="198"/>
      <c r="C34" s="2">
        <v>4</v>
      </c>
      <c r="D34" s="2">
        <v>2</v>
      </c>
      <c r="E34" s="2"/>
      <c r="F34" s="2"/>
      <c r="G34" s="2"/>
      <c r="H34" s="30">
        <v>1</v>
      </c>
      <c r="I34" s="202">
        <f>SUM(B34:H34)</f>
        <v>7</v>
      </c>
      <c r="J34" s="32">
        <v>4</v>
      </c>
    </row>
    <row r="35" spans="1:10" ht="12.75">
      <c r="A35" s="191" t="s">
        <v>108</v>
      </c>
      <c r="B35" s="198">
        <v>2</v>
      </c>
      <c r="C35" s="2"/>
      <c r="D35" s="2"/>
      <c r="E35" s="2"/>
      <c r="F35" s="2">
        <v>3</v>
      </c>
      <c r="G35" s="2"/>
      <c r="H35" s="30"/>
      <c r="I35" s="202">
        <f>SUM(B35:H35)</f>
        <v>5</v>
      </c>
      <c r="J35" s="32">
        <v>5</v>
      </c>
    </row>
    <row r="36" spans="1:10" ht="13.5" thickBot="1">
      <c r="A36" s="192" t="s">
        <v>168</v>
      </c>
      <c r="B36" s="70"/>
      <c r="C36" s="44"/>
      <c r="D36" s="44"/>
      <c r="E36" s="44">
        <v>1</v>
      </c>
      <c r="F36" s="44"/>
      <c r="G36" s="44"/>
      <c r="H36" s="31">
        <v>3</v>
      </c>
      <c r="I36" s="203">
        <f>SUM(B36:H36)</f>
        <v>4</v>
      </c>
      <c r="J36" s="128">
        <v>6</v>
      </c>
    </row>
    <row r="39" spans="3:9" ht="12.75">
      <c r="C39" t="s">
        <v>176</v>
      </c>
      <c r="I39" t="s">
        <v>177</v>
      </c>
    </row>
    <row r="41" spans="3:10" ht="12.75">
      <c r="C41" s="175" t="s">
        <v>147</v>
      </c>
      <c r="D41" s="175"/>
      <c r="E41" s="175"/>
      <c r="F41" s="175"/>
      <c r="I41" s="175" t="s">
        <v>148</v>
      </c>
      <c r="J41" s="175"/>
    </row>
    <row r="43" spans="3:10" ht="12.75">
      <c r="C43" s="175" t="s">
        <v>149</v>
      </c>
      <c r="D43" s="175"/>
      <c r="E43" s="175"/>
      <c r="I43" s="175" t="s">
        <v>150</v>
      </c>
      <c r="J43" s="175"/>
    </row>
  </sheetData>
  <mergeCells count="22">
    <mergeCell ref="A2:P2"/>
    <mergeCell ref="C41:F41"/>
    <mergeCell ref="I41:J41"/>
    <mergeCell ref="J6:K6"/>
    <mergeCell ref="L6:M6"/>
    <mergeCell ref="F16:K16"/>
    <mergeCell ref="A16:A17"/>
    <mergeCell ref="B16:B17"/>
    <mergeCell ref="C16:C17"/>
    <mergeCell ref="O16:O17"/>
    <mergeCell ref="C43:E43"/>
    <mergeCell ref="I43:J43"/>
    <mergeCell ref="N16:N17"/>
    <mergeCell ref="H6:I6"/>
    <mergeCell ref="B3:O3"/>
    <mergeCell ref="E16:E17"/>
    <mergeCell ref="L16:L17"/>
    <mergeCell ref="M16:M17"/>
    <mergeCell ref="B6:C6"/>
    <mergeCell ref="D6:E6"/>
    <mergeCell ref="F6:G6"/>
    <mergeCell ref="D16:D17"/>
  </mergeCells>
  <printOptions/>
  <pageMargins left="0.36" right="0.53" top="0.4" bottom="0.48" header="0.33" footer="0.39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75" zoomScaleNormal="75" workbookViewId="0" topLeftCell="A1">
      <selection activeCell="C25" sqref="C25"/>
    </sheetView>
  </sheetViews>
  <sheetFormatPr defaultColWidth="9.00390625" defaultRowHeight="12.75"/>
  <cols>
    <col min="1" max="1" width="19.625" style="0" customWidth="1"/>
    <col min="2" max="2" width="10.875" style="0" customWidth="1"/>
    <col min="3" max="3" width="10.25390625" style="0" customWidth="1"/>
    <col min="4" max="4" width="9.25390625" style="0" customWidth="1"/>
    <col min="5" max="5" width="8.875" style="0" customWidth="1"/>
    <col min="6" max="7" width="10.625" style="0" customWidth="1"/>
    <col min="8" max="8" width="9.875" style="0" customWidth="1"/>
    <col min="9" max="9" width="9.375" style="0" customWidth="1"/>
  </cols>
  <sheetData>
    <row r="1" ht="12.75">
      <c r="A1" t="s">
        <v>165</v>
      </c>
    </row>
    <row r="3" spans="1:9" ht="13.5" thickBot="1">
      <c r="A3" s="1"/>
      <c r="B3" s="126" t="s">
        <v>100</v>
      </c>
      <c r="C3" s="126" t="s">
        <v>82</v>
      </c>
      <c r="D3" s="126" t="s">
        <v>101</v>
      </c>
      <c r="E3" s="126" t="s">
        <v>123</v>
      </c>
      <c r="F3" s="126" t="s">
        <v>98</v>
      </c>
      <c r="G3" s="126" t="s">
        <v>99</v>
      </c>
      <c r="H3" s="126" t="s">
        <v>95</v>
      </c>
      <c r="I3" s="126" t="s">
        <v>124</v>
      </c>
    </row>
    <row r="4" spans="1:9" ht="12.75">
      <c r="A4" s="111" t="s">
        <v>127</v>
      </c>
      <c r="B4" s="129">
        <f>'Б - Узлы'!D7</f>
        <v>0.3861111111111111</v>
      </c>
      <c r="C4" s="130">
        <f>'Б - Узлы'!E7</f>
        <v>0.4076388888888889</v>
      </c>
      <c r="D4" s="130">
        <f>'Б - Узлы'!F7</f>
        <v>0.425</v>
      </c>
      <c r="E4" s="130">
        <f>'Б - Узлы'!G7</f>
        <v>0.4486111111111111</v>
      </c>
      <c r="F4" s="130">
        <f>'Б - Узлы'!H7</f>
        <v>0.46875</v>
      </c>
      <c r="G4" s="130">
        <f>'Б - Узлы'!I7</f>
        <v>0.4888888888888889</v>
      </c>
      <c r="H4" s="130">
        <f>'Б - Узлы'!J7</f>
        <v>0.5201388888888888</v>
      </c>
      <c r="I4" s="131">
        <f>'Б - Узлы'!K7</f>
        <v>0.5347222222222222</v>
      </c>
    </row>
    <row r="5" spans="1:9" ht="12.75">
      <c r="A5" s="111" t="s">
        <v>128</v>
      </c>
      <c r="B5" s="37">
        <f>'Б - Бивак'!D9</f>
        <v>0.4787037037037037</v>
      </c>
      <c r="C5" s="38">
        <f>'Б - Бивак'!E9</f>
        <v>0.5102430555555556</v>
      </c>
      <c r="D5" s="38">
        <f>'Б - Бивак'!F9</f>
        <v>0.5183217592592593</v>
      </c>
      <c r="E5" s="38">
        <f>'Б - Бивак'!G9</f>
        <v>0.5489930555555556</v>
      </c>
      <c r="F5" s="38">
        <f>'Б - Бивак'!H9</f>
        <v>0.5773726851851851</v>
      </c>
      <c r="G5" s="38">
        <f>'Б - Бивак'!I9</f>
        <v>0.6057060185185185</v>
      </c>
      <c r="H5" s="38">
        <f>'Б - Бивак'!J9</f>
        <v>0.6175115740740741</v>
      </c>
      <c r="I5" s="39">
        <f>'Б - Бивак'!K9</f>
        <v>0.6747222222222221</v>
      </c>
    </row>
    <row r="6" spans="1:9" ht="12.75">
      <c r="A6" s="111" t="s">
        <v>129</v>
      </c>
      <c r="B6" s="37">
        <f>'Б - П-Перила'!D8+'Б - Переправа по бревну'!D8+'Б - Переноска пострадавшего'!D8+'Б - Бивак'!D8</f>
        <v>0.005416666666666625</v>
      </c>
      <c r="C6" s="38">
        <f>'Б - П-Перила'!E8+'Б - Переправа по бревну'!E8+'Б - Переноска пострадавшего'!E8+'Б - Бивак'!E8</f>
        <v>0.01789351851851856</v>
      </c>
      <c r="D6" s="38">
        <f>'Б - П-Перила'!F8+'Б - Переправа по бревну'!F8+'Б - Переноска пострадавшего'!F8+'Б - Бивак'!F8</f>
        <v>0.041724537037036935</v>
      </c>
      <c r="E6" s="38">
        <f>'Б - П-Перила'!G8+'Б - Переправа по бревну'!G8+'Б - Переноска пострадавшего'!G8+'Б - Бивак'!G8</f>
        <v>0.011909722222222197</v>
      </c>
      <c r="F6" s="38">
        <f>'Б - П-Перила'!H8+'Б - Переправа по бревну'!H8+'Б - Переноска пострадавшего'!H8+'Б - Бивак'!H8</f>
        <v>0.012858796296296104</v>
      </c>
      <c r="G6" s="38">
        <f>'Б - П-Перила'!I8+'Б - Переправа по бревну'!I8+'Б - Переноска пострадавшего'!I8+'Б - Бивак'!I8</f>
        <v>0.027592592592592502</v>
      </c>
      <c r="H6" s="38">
        <f>'Б - П-Перила'!J8+'Б - Переправа по бревну'!J8+'Б - Переноска пострадавшего'!J8+'Б - Бивак'!J8</f>
        <v>0.03905092592592585</v>
      </c>
      <c r="I6" s="39">
        <f>'Б - П-Перила'!K8+'Б - Переправа по бревну'!K8+'Б - Переноска пострадавшего'!K8+'Б - Бивак'!K8</f>
        <v>0.014375000000000249</v>
      </c>
    </row>
    <row r="7" spans="1:9" ht="12.75">
      <c r="A7" s="111" t="s">
        <v>136</v>
      </c>
      <c r="B7" s="37">
        <f>B5-B4-B6</f>
        <v>0.08717592592592593</v>
      </c>
      <c r="C7" s="38">
        <f>C5-C4-C6</f>
        <v>0.08471064814814816</v>
      </c>
      <c r="D7" s="38">
        <f aca="true" t="shared" si="0" ref="D7:I7">D5-D4-D6</f>
        <v>0.05159722222222235</v>
      </c>
      <c r="E7" s="38">
        <f t="shared" si="0"/>
        <v>0.08847222222222223</v>
      </c>
      <c r="F7" s="38">
        <f t="shared" si="0"/>
        <v>0.09576388888888904</v>
      </c>
      <c r="G7" s="38">
        <f t="shared" si="0"/>
        <v>0.08922453703703709</v>
      </c>
      <c r="H7" s="38">
        <f t="shared" si="0"/>
        <v>0.05832175925925942</v>
      </c>
      <c r="I7" s="39">
        <f t="shared" si="0"/>
        <v>0.12562499999999965</v>
      </c>
    </row>
    <row r="8" spans="1:9" ht="12.75">
      <c r="A8" s="111" t="s">
        <v>130</v>
      </c>
      <c r="B8" s="37">
        <f>'Б - Узлы'!D10</f>
        <v>0.020833333333333332</v>
      </c>
      <c r="C8" s="38">
        <f>'Б - Узлы'!E10</f>
        <v>0.016666666666666666</v>
      </c>
      <c r="D8" s="38">
        <f>'Б - Узлы'!F10</f>
        <v>0.0010416666666666667</v>
      </c>
      <c r="E8" s="38">
        <f>'Б - Узлы'!G10</f>
        <v>0.021875</v>
      </c>
      <c r="F8" s="38">
        <f>'Б - Узлы'!H10</f>
        <v>0.028125</v>
      </c>
      <c r="G8" s="38">
        <f>'Б - Узлы'!I10</f>
        <v>0.005208333333333333</v>
      </c>
      <c r="H8" s="38">
        <f>'Б - Узлы'!J10</f>
        <v>0.00625</v>
      </c>
      <c r="I8" s="39">
        <f>'Б - Узлы'!K10</f>
        <v>0.026041666666666668</v>
      </c>
    </row>
    <row r="9" spans="1:9" ht="12.75">
      <c r="A9" s="111" t="s">
        <v>131</v>
      </c>
      <c r="B9" s="37">
        <f>'Б - Переправа по бревну'!D11</f>
        <v>0.0038194444444444448</v>
      </c>
      <c r="C9" s="38">
        <f>'Б - Переправа по бревну'!E11</f>
        <v>0</v>
      </c>
      <c r="D9" s="38">
        <f>'Б - Переправа по бревну'!F11</f>
        <v>0</v>
      </c>
      <c r="E9" s="38">
        <f>'Б - Переправа по бревну'!G11</f>
        <v>0.003125</v>
      </c>
      <c r="F9" s="38">
        <f>'Б - Переправа по бревну'!H11</f>
        <v>0.0020833333333333333</v>
      </c>
      <c r="G9" s="38">
        <f>'Б - Переправа по бревну'!I11</f>
        <v>0.0020833333333333333</v>
      </c>
      <c r="H9" s="38">
        <f>'Б - Переправа по бревну'!J11</f>
        <v>0.0010416666666666667</v>
      </c>
      <c r="I9" s="39">
        <f>'Б - Переправа по бревну'!K11</f>
        <v>0.0024305555555555556</v>
      </c>
    </row>
    <row r="10" spans="1:9" ht="12.75">
      <c r="A10" s="111" t="s">
        <v>132</v>
      </c>
      <c r="B10" s="37">
        <f>'Б - П-Перила'!D11</f>
        <v>0.07222222222222223</v>
      </c>
      <c r="C10" s="38">
        <f>'Б - П-Перила'!E11</f>
        <v>0.020833333333333336</v>
      </c>
      <c r="D10" s="38">
        <f>'Б - П-Перила'!F11</f>
        <v>0.07326388888888889</v>
      </c>
      <c r="E10" s="38">
        <f>'Б - П-Перила'!G11</f>
        <v>0.010416666666666668</v>
      </c>
      <c r="F10" s="38">
        <f>'Б - П-Перила'!H11</f>
        <v>0.014930555555555556</v>
      </c>
      <c r="G10" s="38">
        <f>'Б - П-Перила'!I11</f>
        <v>0.009027777777777779</v>
      </c>
      <c r="H10" s="38">
        <f>'Б - П-Перила'!J11</f>
        <v>0.00625</v>
      </c>
      <c r="I10" s="39">
        <f>'Б - П-Перила'!K11</f>
        <v>0.011111111111111112</v>
      </c>
    </row>
    <row r="11" spans="1:9" ht="12.75">
      <c r="A11" s="111" t="s">
        <v>133</v>
      </c>
      <c r="B11" s="37">
        <f>'Б - Медицина'!B12</f>
        <v>0.0020833333333333333</v>
      </c>
      <c r="C11" s="38">
        <f>'Б - Медицина'!C12</f>
        <v>0.00625</v>
      </c>
      <c r="D11" s="38">
        <f>'Б - Медицина'!D12</f>
        <v>0.00625</v>
      </c>
      <c r="E11" s="38">
        <f>'Б - Медицина'!E12</f>
        <v>0.004166666666666667</v>
      </c>
      <c r="F11" s="38">
        <f>'Б - Медицина'!F12</f>
        <v>0.009375</v>
      </c>
      <c r="G11" s="38">
        <f>'Б - Медицина'!G12</f>
        <v>0.008333333333333333</v>
      </c>
      <c r="H11" s="38">
        <f>'Б - Медицина'!H12</f>
        <v>0.0020833333333333333</v>
      </c>
      <c r="I11" s="39">
        <f>'Б - Медицина'!I12</f>
        <v>0.00625</v>
      </c>
    </row>
    <row r="12" spans="1:9" ht="12.75">
      <c r="A12" s="111" t="s">
        <v>134</v>
      </c>
      <c r="B12" s="37">
        <f>'Б - Переноска пострадавшего'!D11</f>
        <v>0</v>
      </c>
      <c r="C12" s="38">
        <f>'Б - Переноска пострадавшего'!E11</f>
        <v>0.010416666666666666</v>
      </c>
      <c r="D12" s="38">
        <f>'Б - Переноска пострадавшего'!F11</f>
        <v>0.020833333333333332</v>
      </c>
      <c r="E12" s="38">
        <f>'Б - Переноска пострадавшего'!G11</f>
        <v>0.010416666666666666</v>
      </c>
      <c r="F12" s="38">
        <f>'Б - Переноска пострадавшего'!H11</f>
        <v>0</v>
      </c>
      <c r="G12" s="38">
        <f>'Б - Переноска пострадавшего'!I11</f>
        <v>0</v>
      </c>
      <c r="H12" s="38">
        <f>'Б - Переноска пострадавшего'!J11</f>
        <v>0</v>
      </c>
      <c r="I12" s="39">
        <f>'Б - Переноска пострадавшего'!K11</f>
        <v>0</v>
      </c>
    </row>
    <row r="13" spans="1:9" ht="12.75">
      <c r="A13" s="111" t="s">
        <v>135</v>
      </c>
      <c r="B13" s="37">
        <f>'Б - Бивак'!D11</f>
        <v>0.005208333333333333</v>
      </c>
      <c r="C13" s="38">
        <f>'Б - Бивак'!E11</f>
        <v>0.0020833333333333333</v>
      </c>
      <c r="D13" s="38">
        <f>'Б - Бивак'!F11</f>
        <v>0</v>
      </c>
      <c r="E13" s="38">
        <f>'Б - Бивак'!G11</f>
        <v>0.009375</v>
      </c>
      <c r="F13" s="38">
        <f>'Б - Бивак'!H11</f>
        <v>0.00625</v>
      </c>
      <c r="G13" s="38">
        <f>'Б - Бивак'!I11</f>
        <v>0.009375</v>
      </c>
      <c r="H13" s="38">
        <f>'Б - Бивак'!J11</f>
        <v>0</v>
      </c>
      <c r="I13" s="39">
        <f>'Б - Бивак'!K11</f>
        <v>0.00625</v>
      </c>
    </row>
    <row r="14" spans="1:9" ht="12.75">
      <c r="A14" s="111" t="s">
        <v>138</v>
      </c>
      <c r="B14" s="37">
        <f>SUM(B8:B13)</f>
        <v>0.10416666666666667</v>
      </c>
      <c r="C14" s="38">
        <f aca="true" t="shared" si="1" ref="C14:I14">SUM(C8:C13)</f>
        <v>0.05625</v>
      </c>
      <c r="D14" s="38">
        <f t="shared" si="1"/>
        <v>0.10138888888888889</v>
      </c>
      <c r="E14" s="38">
        <f t="shared" si="1"/>
        <v>0.059375</v>
      </c>
      <c r="F14" s="38">
        <f t="shared" si="1"/>
        <v>0.06076388888888889</v>
      </c>
      <c r="G14" s="38">
        <f t="shared" si="1"/>
        <v>0.03402777777777778</v>
      </c>
      <c r="H14" s="38">
        <f t="shared" si="1"/>
        <v>0.015625</v>
      </c>
      <c r="I14" s="39">
        <f t="shared" si="1"/>
        <v>0.052083333333333336</v>
      </c>
    </row>
    <row r="15" spans="1:9" ht="12.75">
      <c r="A15" s="111" t="s">
        <v>137</v>
      </c>
      <c r="B15" s="37">
        <f>B7+SUM(B8:B13)</f>
        <v>0.19134259259259262</v>
      </c>
      <c r="C15" s="38">
        <f aca="true" t="shared" si="2" ref="C15:I15">C7+SUM(C8:C13)</f>
        <v>0.14096064814814815</v>
      </c>
      <c r="D15" s="38">
        <f t="shared" si="2"/>
        <v>0.15298611111111124</v>
      </c>
      <c r="E15" s="38">
        <f t="shared" si="2"/>
        <v>0.14784722222222224</v>
      </c>
      <c r="F15" s="38">
        <f t="shared" si="2"/>
        <v>0.15652777777777793</v>
      </c>
      <c r="G15" s="38">
        <f t="shared" si="2"/>
        <v>0.12325231481481487</v>
      </c>
      <c r="H15" s="38">
        <f t="shared" si="2"/>
        <v>0.07394675925925942</v>
      </c>
      <c r="I15" s="39">
        <f t="shared" si="2"/>
        <v>0.177708333333333</v>
      </c>
    </row>
    <row r="16" spans="1:9" ht="12.75">
      <c r="A16" s="111"/>
      <c r="B16" s="125"/>
      <c r="C16" s="1"/>
      <c r="D16" s="1"/>
      <c r="E16" s="1"/>
      <c r="F16" s="1"/>
      <c r="G16" s="1"/>
      <c r="H16" s="1"/>
      <c r="I16" s="94"/>
    </row>
    <row r="17" spans="1:9" ht="13.5" thickBot="1">
      <c r="A17" s="111" t="s">
        <v>139</v>
      </c>
      <c r="B17" s="127">
        <v>8</v>
      </c>
      <c r="C17" s="77">
        <v>3</v>
      </c>
      <c r="D17" s="77">
        <v>5</v>
      </c>
      <c r="E17" s="77">
        <v>4</v>
      </c>
      <c r="F17" s="77">
        <v>6</v>
      </c>
      <c r="G17" s="77">
        <v>2</v>
      </c>
      <c r="H17" s="77">
        <v>1</v>
      </c>
      <c r="I17" s="128">
        <v>7</v>
      </c>
    </row>
    <row r="21" spans="2:9" ht="12.75">
      <c r="B21" s="14"/>
      <c r="C21" s="14"/>
      <c r="D21" s="14"/>
      <c r="E21" s="14"/>
      <c r="F21" s="14"/>
      <c r="G21" s="14"/>
      <c r="H21" s="14"/>
      <c r="I21" s="14"/>
    </row>
    <row r="22" spans="2:9" ht="12.75">
      <c r="B22" s="14"/>
      <c r="C22" s="14"/>
      <c r="D22" s="14"/>
      <c r="E22" s="14"/>
      <c r="F22" s="14"/>
      <c r="G22" s="14"/>
      <c r="H22" s="14"/>
      <c r="I22" s="14"/>
    </row>
    <row r="23" spans="2:9" ht="12.75">
      <c r="B23" s="14"/>
      <c r="C23" s="14"/>
      <c r="D23" s="14"/>
      <c r="E23" s="14"/>
      <c r="F23" s="14"/>
      <c r="G23" s="14"/>
      <c r="H23" s="14"/>
      <c r="I23" s="14"/>
    </row>
    <row r="24" spans="2:9" ht="12.75">
      <c r="B24" s="14"/>
      <c r="C24" s="14"/>
      <c r="D24" s="14"/>
      <c r="E24" s="14"/>
      <c r="F24" s="14"/>
      <c r="G24" s="14"/>
      <c r="H24" s="14"/>
      <c r="I24" s="14"/>
    </row>
    <row r="25" spans="2:9" ht="12.75">
      <c r="B25" s="14"/>
      <c r="C25" s="14"/>
      <c r="D25" s="14"/>
      <c r="E25" s="14"/>
      <c r="F25" s="14"/>
      <c r="G25" s="14"/>
      <c r="H25" s="14"/>
      <c r="I25" s="14"/>
    </row>
    <row r="26" spans="2:9" ht="12.75">
      <c r="B26" s="14"/>
      <c r="C26" s="14"/>
      <c r="D26" s="14"/>
      <c r="E26" s="14"/>
      <c r="F26" s="14"/>
      <c r="G26" s="14"/>
      <c r="H26" s="14"/>
      <c r="I26" s="14"/>
    </row>
    <row r="27" spans="2:9" ht="12.75">
      <c r="B27" s="14"/>
      <c r="C27" s="14"/>
      <c r="D27" s="14"/>
      <c r="E27" s="14"/>
      <c r="F27" s="14"/>
      <c r="G27" s="14"/>
      <c r="H27" s="14"/>
      <c r="I27" s="14"/>
    </row>
    <row r="28" spans="2:9" ht="12.75">
      <c r="B28" s="14"/>
      <c r="C28" s="14"/>
      <c r="D28" s="14"/>
      <c r="E28" s="14"/>
      <c r="F28" s="14"/>
      <c r="G28" s="14"/>
      <c r="H28" s="14"/>
      <c r="I28" s="14"/>
    </row>
    <row r="29" spans="2:9" ht="12.75">
      <c r="B29" s="14"/>
      <c r="C29" s="14"/>
      <c r="D29" s="14"/>
      <c r="E29" s="14"/>
      <c r="F29" s="14"/>
      <c r="G29" s="14"/>
      <c r="H29" s="14"/>
      <c r="I29" s="14"/>
    </row>
    <row r="30" spans="2:9" ht="12.75">
      <c r="B30" s="14"/>
      <c r="C30" s="14"/>
      <c r="D30" s="14"/>
      <c r="E30" s="14"/>
      <c r="F30" s="14"/>
      <c r="G30" s="14"/>
      <c r="H30" s="14"/>
      <c r="I30" s="14"/>
    </row>
    <row r="31" spans="2:9" ht="12.75">
      <c r="B31" s="14"/>
      <c r="C31" s="14"/>
      <c r="D31" s="14"/>
      <c r="E31" s="14"/>
      <c r="F31" s="14"/>
      <c r="G31" s="14"/>
      <c r="H31" s="14"/>
      <c r="I31" s="14"/>
    </row>
    <row r="32" spans="2:9" ht="12.75">
      <c r="B32" s="14"/>
      <c r="C32" s="14"/>
      <c r="D32" s="14"/>
      <c r="E32" s="14"/>
      <c r="F32" s="14"/>
      <c r="G32" s="14"/>
      <c r="H32" s="14"/>
      <c r="I32" s="1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5" zoomScaleNormal="75" workbookViewId="0" topLeftCell="A1">
      <selection activeCell="F37" sqref="F37"/>
    </sheetView>
  </sheetViews>
  <sheetFormatPr defaultColWidth="9.00390625" defaultRowHeight="12.75"/>
  <cols>
    <col min="1" max="1" width="4.25390625" style="0" customWidth="1"/>
    <col min="2" max="2" width="47.25390625" style="0" customWidth="1"/>
    <col min="3" max="3" width="9.25390625" style="0" bestFit="1" customWidth="1"/>
    <col min="4" max="4" width="12.125" style="0" customWidth="1"/>
    <col min="5" max="5" width="12.375" style="0" customWidth="1"/>
    <col min="6" max="6" width="12.875" style="0" customWidth="1"/>
    <col min="7" max="7" width="10.375" style="0" bestFit="1" customWidth="1"/>
    <col min="8" max="8" width="12.125" style="0" customWidth="1"/>
    <col min="9" max="9" width="10.375" style="0" bestFit="1" customWidth="1"/>
    <col min="10" max="10" width="14.125" style="0" customWidth="1"/>
    <col min="12" max="12" width="10.25390625" style="0" customWidth="1"/>
  </cols>
  <sheetData>
    <row r="1" ht="18">
      <c r="B1" s="78" t="s">
        <v>153</v>
      </c>
    </row>
    <row r="2" ht="13.5" thickBot="1"/>
    <row r="3" spans="1:10" ht="12.75">
      <c r="A3" s="148"/>
      <c r="B3" s="144"/>
      <c r="C3" s="144"/>
      <c r="D3" s="144" t="s">
        <v>81</v>
      </c>
      <c r="E3" s="144" t="s">
        <v>85</v>
      </c>
      <c r="F3" s="144" t="s">
        <v>82</v>
      </c>
      <c r="G3" s="144" t="s">
        <v>83</v>
      </c>
      <c r="H3" s="144" t="s">
        <v>86</v>
      </c>
      <c r="I3" s="144" t="s">
        <v>88</v>
      </c>
      <c r="J3" s="159" t="s">
        <v>89</v>
      </c>
    </row>
    <row r="4" spans="1:10" ht="12.75">
      <c r="A4" s="149"/>
      <c r="B4" s="145"/>
      <c r="C4" s="145"/>
      <c r="D4" s="145"/>
      <c r="E4" s="145"/>
      <c r="F4" s="145"/>
      <c r="G4" s="145"/>
      <c r="H4" s="145"/>
      <c r="I4" s="145"/>
      <c r="J4" s="160"/>
    </row>
    <row r="5" spans="1:10" ht="12.75">
      <c r="A5" s="149"/>
      <c r="B5" s="145"/>
      <c r="C5" s="145"/>
      <c r="D5" s="145"/>
      <c r="E5" s="145"/>
      <c r="F5" s="145"/>
      <c r="G5" s="145"/>
      <c r="H5" s="145"/>
      <c r="I5" s="145"/>
      <c r="J5" s="160"/>
    </row>
    <row r="6" spans="1:10" ht="18.75">
      <c r="A6" s="146" t="s">
        <v>0</v>
      </c>
      <c r="B6" s="147"/>
      <c r="C6" s="5"/>
      <c r="D6" s="45">
        <v>0.7263888888888889</v>
      </c>
      <c r="E6" s="45">
        <v>0.5069444444444444</v>
      </c>
      <c r="F6" s="45">
        <v>0.6631944444444444</v>
      </c>
      <c r="G6" s="45">
        <v>0.4548611111111111</v>
      </c>
      <c r="H6" s="45">
        <v>0.59375</v>
      </c>
      <c r="I6" s="45">
        <v>0.3958333333333333</v>
      </c>
      <c r="J6" s="47">
        <v>0.7916666666666666</v>
      </c>
    </row>
    <row r="7" spans="1:10" ht="18.75">
      <c r="A7" s="146" t="s">
        <v>1</v>
      </c>
      <c r="B7" s="147"/>
      <c r="C7" s="5"/>
      <c r="D7" s="45">
        <v>0.7354166666666666</v>
      </c>
      <c r="E7" s="45">
        <v>0.5118055555555555</v>
      </c>
      <c r="F7" s="45">
        <v>0.6659722222222222</v>
      </c>
      <c r="G7" s="45">
        <v>0.45625</v>
      </c>
      <c r="H7" s="45">
        <v>0.5972222222222222</v>
      </c>
      <c r="I7" s="45">
        <v>0.3993055555555556</v>
      </c>
      <c r="J7" s="47">
        <v>0.8020833333333334</v>
      </c>
    </row>
    <row r="8" spans="1:10" ht="18.75">
      <c r="A8" s="146" t="s">
        <v>2</v>
      </c>
      <c r="B8" s="147"/>
      <c r="C8" s="5"/>
      <c r="D8" s="45" t="s">
        <v>92</v>
      </c>
      <c r="E8" s="45">
        <v>0.5445023148148148</v>
      </c>
      <c r="F8" s="45" t="s">
        <v>92</v>
      </c>
      <c r="G8" s="45">
        <v>0.48640046296296297</v>
      </c>
      <c r="H8" s="45" t="s">
        <v>92</v>
      </c>
      <c r="I8" s="45">
        <v>0.44178240740740743</v>
      </c>
      <c r="J8" s="47" t="s">
        <v>92</v>
      </c>
    </row>
    <row r="9" spans="1:10" ht="18.75">
      <c r="A9" s="146" t="s">
        <v>3</v>
      </c>
      <c r="B9" s="147"/>
      <c r="C9" s="5"/>
      <c r="D9" s="45">
        <v>0</v>
      </c>
      <c r="E9" s="45">
        <f>E8-E7</f>
        <v>0.0326967592592593</v>
      </c>
      <c r="F9" s="45">
        <v>0</v>
      </c>
      <c r="G9" s="45">
        <f>G8-G7</f>
        <v>0.030150462962962976</v>
      </c>
      <c r="H9" s="45">
        <v>0</v>
      </c>
      <c r="I9" s="45">
        <f>I8-I7</f>
        <v>0.04247685185185185</v>
      </c>
      <c r="J9" s="47">
        <v>0</v>
      </c>
    </row>
    <row r="10" spans="1:10" ht="19.5" thickBot="1">
      <c r="A10" s="152" t="s">
        <v>5</v>
      </c>
      <c r="B10" s="153"/>
      <c r="C10" s="57"/>
      <c r="D10" s="62">
        <f aca="true" t="shared" si="0" ref="D10:J10">D9+D11*$C$34</f>
        <v>0.09236111111111112</v>
      </c>
      <c r="E10" s="62">
        <f t="shared" si="0"/>
        <v>0.05804398148148152</v>
      </c>
      <c r="F10" s="62">
        <f t="shared" si="0"/>
        <v>0.09722222222222222</v>
      </c>
      <c r="G10" s="62">
        <f t="shared" si="0"/>
        <v>0.04265046296296297</v>
      </c>
      <c r="H10" s="62">
        <f t="shared" si="0"/>
        <v>0.08784722222222223</v>
      </c>
      <c r="I10" s="62">
        <f t="shared" si="0"/>
        <v>0.055671296296296295</v>
      </c>
      <c r="J10" s="63">
        <f t="shared" si="0"/>
        <v>0.08611111111111111</v>
      </c>
    </row>
    <row r="11" spans="1:10" ht="18.75">
      <c r="A11" s="154" t="s">
        <v>4</v>
      </c>
      <c r="B11" s="155"/>
      <c r="C11" s="50" t="s">
        <v>6</v>
      </c>
      <c r="D11" s="51">
        <f aca="true" t="shared" si="1" ref="D11:J11">D14*$C$14+D15*$C$15+D17*$C$17+D19*$C$19+D21*$C$21+D23*$C$23+D25*$C$25+D28*$C$28+D30+D32*$C$32+D13*$C$13</f>
        <v>266</v>
      </c>
      <c r="E11" s="51">
        <f t="shared" si="1"/>
        <v>73</v>
      </c>
      <c r="F11" s="51">
        <f t="shared" si="1"/>
        <v>280</v>
      </c>
      <c r="G11" s="51">
        <f t="shared" si="1"/>
        <v>36</v>
      </c>
      <c r="H11" s="51">
        <f t="shared" si="1"/>
        <v>253</v>
      </c>
      <c r="I11" s="51">
        <f t="shared" si="1"/>
        <v>38</v>
      </c>
      <c r="J11" s="52">
        <f t="shared" si="1"/>
        <v>248</v>
      </c>
    </row>
    <row r="12" spans="1:10" ht="38.25">
      <c r="A12" s="64">
        <v>1</v>
      </c>
      <c r="B12" s="7" t="s">
        <v>23</v>
      </c>
      <c r="C12" s="97" t="s">
        <v>8</v>
      </c>
      <c r="D12" s="5"/>
      <c r="E12" s="5"/>
      <c r="F12" s="5"/>
      <c r="G12" s="5"/>
      <c r="H12" s="5"/>
      <c r="I12" s="5"/>
      <c r="J12" s="54"/>
    </row>
    <row r="13" spans="1:10" ht="25.5">
      <c r="A13" s="64">
        <v>2</v>
      </c>
      <c r="B13" s="7" t="s">
        <v>94</v>
      </c>
      <c r="C13" s="97">
        <v>240</v>
      </c>
      <c r="D13" s="5">
        <v>1</v>
      </c>
      <c r="E13" s="5"/>
      <c r="F13" s="5">
        <v>1</v>
      </c>
      <c r="G13" s="5"/>
      <c r="H13" s="5">
        <v>1</v>
      </c>
      <c r="I13" s="5"/>
      <c r="J13" s="54">
        <v>1</v>
      </c>
    </row>
    <row r="14" spans="1:10" ht="18.75">
      <c r="A14" s="64">
        <v>3</v>
      </c>
      <c r="B14" s="7" t="s">
        <v>37</v>
      </c>
      <c r="C14" s="97">
        <v>5</v>
      </c>
      <c r="D14" s="5">
        <v>1</v>
      </c>
      <c r="E14" s="5">
        <v>3</v>
      </c>
      <c r="F14" s="5">
        <v>1</v>
      </c>
      <c r="G14" s="5">
        <v>2</v>
      </c>
      <c r="H14" s="5">
        <v>2</v>
      </c>
      <c r="I14" s="5">
        <v>2</v>
      </c>
      <c r="J14" s="54"/>
    </row>
    <row r="15" spans="1:10" ht="12.75">
      <c r="A15" s="161">
        <v>4</v>
      </c>
      <c r="B15" s="157" t="s">
        <v>20</v>
      </c>
      <c r="C15" s="162">
        <v>2</v>
      </c>
      <c r="D15" s="151"/>
      <c r="E15" s="151"/>
      <c r="F15" s="151"/>
      <c r="G15" s="151"/>
      <c r="H15" s="151"/>
      <c r="I15" s="151">
        <v>2</v>
      </c>
      <c r="J15" s="158">
        <v>1</v>
      </c>
    </row>
    <row r="16" spans="1:10" ht="12.75">
      <c r="A16" s="161"/>
      <c r="B16" s="157"/>
      <c r="C16" s="162"/>
      <c r="D16" s="151"/>
      <c r="E16" s="151"/>
      <c r="F16" s="151"/>
      <c r="G16" s="151"/>
      <c r="H16" s="151"/>
      <c r="I16" s="151"/>
      <c r="J16" s="158"/>
    </row>
    <row r="17" spans="1:10" ht="12.75">
      <c r="A17" s="161">
        <v>5</v>
      </c>
      <c r="B17" s="157" t="s">
        <v>38</v>
      </c>
      <c r="C17" s="162">
        <v>10</v>
      </c>
      <c r="D17" s="151"/>
      <c r="E17" s="151">
        <v>1</v>
      </c>
      <c r="F17" s="151"/>
      <c r="G17" s="151"/>
      <c r="H17" s="151"/>
      <c r="I17" s="151"/>
      <c r="J17" s="158"/>
    </row>
    <row r="18" spans="1:10" ht="12.75">
      <c r="A18" s="161"/>
      <c r="B18" s="157"/>
      <c r="C18" s="162"/>
      <c r="D18" s="151"/>
      <c r="E18" s="151"/>
      <c r="F18" s="151"/>
      <c r="G18" s="151"/>
      <c r="H18" s="151"/>
      <c r="I18" s="151"/>
      <c r="J18" s="158"/>
    </row>
    <row r="19" spans="1:10" ht="12.75">
      <c r="A19" s="161">
        <v>6</v>
      </c>
      <c r="B19" s="157" t="s">
        <v>35</v>
      </c>
      <c r="C19" s="162">
        <v>10</v>
      </c>
      <c r="D19" s="151"/>
      <c r="E19" s="151"/>
      <c r="F19" s="151"/>
      <c r="G19" s="151"/>
      <c r="H19" s="151"/>
      <c r="I19" s="151"/>
      <c r="J19" s="158"/>
    </row>
    <row r="20" spans="1:10" ht="12.75">
      <c r="A20" s="161"/>
      <c r="B20" s="157"/>
      <c r="C20" s="162"/>
      <c r="D20" s="151"/>
      <c r="E20" s="151"/>
      <c r="F20" s="151"/>
      <c r="G20" s="151"/>
      <c r="H20" s="151"/>
      <c r="I20" s="151"/>
      <c r="J20" s="158"/>
    </row>
    <row r="21" spans="1:10" ht="12.75">
      <c r="A21" s="161">
        <v>7</v>
      </c>
      <c r="B21" s="157" t="s">
        <v>26</v>
      </c>
      <c r="C21" s="162">
        <v>3</v>
      </c>
      <c r="D21" s="151">
        <v>2</v>
      </c>
      <c r="E21" s="151">
        <v>4</v>
      </c>
      <c r="F21" s="151">
        <v>3</v>
      </c>
      <c r="G21" s="151">
        <v>7</v>
      </c>
      <c r="H21" s="151">
        <v>1</v>
      </c>
      <c r="I21" s="151">
        <v>6</v>
      </c>
      <c r="J21" s="158">
        <v>2</v>
      </c>
    </row>
    <row r="22" spans="1:10" ht="12.75">
      <c r="A22" s="161"/>
      <c r="B22" s="157"/>
      <c r="C22" s="162"/>
      <c r="D22" s="151"/>
      <c r="E22" s="151"/>
      <c r="F22" s="151"/>
      <c r="G22" s="151"/>
      <c r="H22" s="151"/>
      <c r="I22" s="151"/>
      <c r="J22" s="158"/>
    </row>
    <row r="23" spans="1:10" ht="12.75">
      <c r="A23" s="161">
        <v>8</v>
      </c>
      <c r="B23" s="157" t="s">
        <v>14</v>
      </c>
      <c r="C23" s="162">
        <v>10</v>
      </c>
      <c r="D23" s="151"/>
      <c r="E23" s="151"/>
      <c r="F23" s="151"/>
      <c r="G23" s="151"/>
      <c r="H23" s="151"/>
      <c r="I23" s="151"/>
      <c r="J23" s="158"/>
    </row>
    <row r="24" spans="1:10" ht="12.75">
      <c r="A24" s="161"/>
      <c r="B24" s="157"/>
      <c r="C24" s="162"/>
      <c r="D24" s="151"/>
      <c r="E24" s="151"/>
      <c r="F24" s="151"/>
      <c r="G24" s="151"/>
      <c r="H24" s="151"/>
      <c r="I24" s="151"/>
      <c r="J24" s="158"/>
    </row>
    <row r="25" spans="1:10" ht="12.75">
      <c r="A25" s="161">
        <v>9</v>
      </c>
      <c r="B25" s="7" t="s">
        <v>39</v>
      </c>
      <c r="C25" s="162">
        <v>1</v>
      </c>
      <c r="D25" s="151"/>
      <c r="E25" s="151">
        <v>1</v>
      </c>
      <c r="F25" s="151">
        <v>1</v>
      </c>
      <c r="G25" s="151"/>
      <c r="H25" s="151"/>
      <c r="I25" s="151">
        <v>1</v>
      </c>
      <c r="J25" s="158"/>
    </row>
    <row r="26" spans="1:10" ht="12.75">
      <c r="A26" s="161"/>
      <c r="B26" s="7" t="s">
        <v>40</v>
      </c>
      <c r="C26" s="162"/>
      <c r="D26" s="151"/>
      <c r="E26" s="151"/>
      <c r="F26" s="151"/>
      <c r="G26" s="151"/>
      <c r="H26" s="151"/>
      <c r="I26" s="151"/>
      <c r="J26" s="158"/>
    </row>
    <row r="27" spans="1:10" ht="18.75">
      <c r="A27" s="64">
        <v>10</v>
      </c>
      <c r="B27" s="7" t="s">
        <v>16</v>
      </c>
      <c r="C27" s="97">
        <v>1</v>
      </c>
      <c r="D27" s="5"/>
      <c r="E27" s="5"/>
      <c r="F27" s="5"/>
      <c r="G27" s="5">
        <v>1</v>
      </c>
      <c r="H27" s="5"/>
      <c r="I27" s="5">
        <v>2</v>
      </c>
      <c r="J27" s="54"/>
    </row>
    <row r="28" spans="1:10" ht="12.75">
      <c r="A28" s="161">
        <v>11</v>
      </c>
      <c r="B28" s="157" t="s">
        <v>31</v>
      </c>
      <c r="C28" s="162">
        <v>1</v>
      </c>
      <c r="D28" s="151"/>
      <c r="E28" s="151"/>
      <c r="F28" s="151"/>
      <c r="G28" s="151"/>
      <c r="H28" s="151"/>
      <c r="I28" s="151"/>
      <c r="J28" s="158"/>
    </row>
    <row r="29" spans="1:10" ht="12.75">
      <c r="A29" s="161"/>
      <c r="B29" s="157"/>
      <c r="C29" s="162"/>
      <c r="D29" s="151"/>
      <c r="E29" s="151"/>
      <c r="F29" s="151"/>
      <c r="G29" s="151"/>
      <c r="H29" s="151"/>
      <c r="I29" s="151"/>
      <c r="J29" s="158"/>
    </row>
    <row r="30" spans="1:10" ht="12.75">
      <c r="A30" s="161">
        <v>12</v>
      </c>
      <c r="B30" s="157" t="s">
        <v>30</v>
      </c>
      <c r="C30" s="162" t="s">
        <v>22</v>
      </c>
      <c r="D30" s="151"/>
      <c r="E30" s="151"/>
      <c r="F30" s="151"/>
      <c r="G30" s="151"/>
      <c r="H30" s="151"/>
      <c r="I30" s="151"/>
      <c r="J30" s="158"/>
    </row>
    <row r="31" spans="1:10" ht="12.75">
      <c r="A31" s="161"/>
      <c r="B31" s="157"/>
      <c r="C31" s="162"/>
      <c r="D31" s="151"/>
      <c r="E31" s="151"/>
      <c r="F31" s="151"/>
      <c r="G31" s="151"/>
      <c r="H31" s="151"/>
      <c r="I31" s="151"/>
      <c r="J31" s="158"/>
    </row>
    <row r="32" spans="1:10" ht="13.5" thickBot="1">
      <c r="A32" s="70">
        <v>13</v>
      </c>
      <c r="B32" s="71" t="s">
        <v>93</v>
      </c>
      <c r="C32" s="100">
        <v>5</v>
      </c>
      <c r="D32" s="44">
        <v>3</v>
      </c>
      <c r="E32" s="44">
        <v>7</v>
      </c>
      <c r="F32" s="44">
        <v>5</v>
      </c>
      <c r="G32" s="44">
        <v>1</v>
      </c>
      <c r="H32" s="44"/>
      <c r="I32" s="44">
        <v>1</v>
      </c>
      <c r="J32" s="31"/>
    </row>
    <row r="34" spans="2:3" ht="12.75">
      <c r="B34" s="3" t="s">
        <v>84</v>
      </c>
      <c r="C34" s="73">
        <v>0.00034722222222222224</v>
      </c>
    </row>
  </sheetData>
  <mergeCells count="94">
    <mergeCell ref="I28:I29"/>
    <mergeCell ref="G28:G29"/>
    <mergeCell ref="H30:H31"/>
    <mergeCell ref="F30:F31"/>
    <mergeCell ref="H28:H29"/>
    <mergeCell ref="F28:F29"/>
    <mergeCell ref="E3:E5"/>
    <mergeCell ref="E15:E16"/>
    <mergeCell ref="E17:E18"/>
    <mergeCell ref="E19:E20"/>
    <mergeCell ref="A30:A31"/>
    <mergeCell ref="B30:B31"/>
    <mergeCell ref="D3:D5"/>
    <mergeCell ref="I3:I5"/>
    <mergeCell ref="G3:G5"/>
    <mergeCell ref="D15:D16"/>
    <mergeCell ref="I15:I16"/>
    <mergeCell ref="G15:G16"/>
    <mergeCell ref="F15:F16"/>
    <mergeCell ref="H3:H5"/>
    <mergeCell ref="C30:C31"/>
    <mergeCell ref="J30:J31"/>
    <mergeCell ref="C28:C29"/>
    <mergeCell ref="J28:J29"/>
    <mergeCell ref="E28:E29"/>
    <mergeCell ref="E30:E31"/>
    <mergeCell ref="D30:D31"/>
    <mergeCell ref="I30:I31"/>
    <mergeCell ref="G30:G31"/>
    <mergeCell ref="D28:D29"/>
    <mergeCell ref="A25:A26"/>
    <mergeCell ref="C25:C26"/>
    <mergeCell ref="A28:A29"/>
    <mergeCell ref="B28:B29"/>
    <mergeCell ref="G25:G26"/>
    <mergeCell ref="E25:E26"/>
    <mergeCell ref="D25:D26"/>
    <mergeCell ref="J25:J26"/>
    <mergeCell ref="H25:H26"/>
    <mergeCell ref="F25:F26"/>
    <mergeCell ref="I25:I26"/>
    <mergeCell ref="A23:A24"/>
    <mergeCell ref="B23:B24"/>
    <mergeCell ref="C23:C24"/>
    <mergeCell ref="J23:J24"/>
    <mergeCell ref="D23:D24"/>
    <mergeCell ref="I23:I24"/>
    <mergeCell ref="G23:G24"/>
    <mergeCell ref="H23:H24"/>
    <mergeCell ref="F23:F24"/>
    <mergeCell ref="E23:E24"/>
    <mergeCell ref="A21:A22"/>
    <mergeCell ref="B21:B22"/>
    <mergeCell ref="C21:C22"/>
    <mergeCell ref="J21:J22"/>
    <mergeCell ref="H21:H22"/>
    <mergeCell ref="F21:F22"/>
    <mergeCell ref="D21:D22"/>
    <mergeCell ref="I21:I22"/>
    <mergeCell ref="G21:G22"/>
    <mergeCell ref="E21:E22"/>
    <mergeCell ref="A17:A18"/>
    <mergeCell ref="B17:B18"/>
    <mergeCell ref="C17:C18"/>
    <mergeCell ref="J17:J18"/>
    <mergeCell ref="D17:D18"/>
    <mergeCell ref="I17:I18"/>
    <mergeCell ref="G17:G18"/>
    <mergeCell ref="H17:H18"/>
    <mergeCell ref="F17:F18"/>
    <mergeCell ref="A19:A20"/>
    <mergeCell ref="B19:B20"/>
    <mergeCell ref="C19:C20"/>
    <mergeCell ref="J19:J20"/>
    <mergeCell ref="D19:D20"/>
    <mergeCell ref="I19:I20"/>
    <mergeCell ref="G19:G20"/>
    <mergeCell ref="H19:H20"/>
    <mergeCell ref="F19:F20"/>
    <mergeCell ref="A15:A16"/>
    <mergeCell ref="B15:B16"/>
    <mergeCell ref="C15:C16"/>
    <mergeCell ref="J15:J16"/>
    <mergeCell ref="H15:H16"/>
    <mergeCell ref="J3:J5"/>
    <mergeCell ref="A9:B9"/>
    <mergeCell ref="A10:B10"/>
    <mergeCell ref="A11:B11"/>
    <mergeCell ref="F3:F5"/>
    <mergeCell ref="A6:B6"/>
    <mergeCell ref="A7:B7"/>
    <mergeCell ref="A8:B8"/>
    <mergeCell ref="A3:B5"/>
    <mergeCell ref="C3:C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E36" sqref="E36"/>
    </sheetView>
  </sheetViews>
  <sheetFormatPr defaultColWidth="9.00390625" defaultRowHeight="12.75"/>
  <cols>
    <col min="1" max="1" width="4.125" style="0" customWidth="1"/>
    <col min="2" max="2" width="45.625" style="0" customWidth="1"/>
    <col min="4" max="4" width="12.25390625" style="0" customWidth="1"/>
    <col min="5" max="5" width="13.625" style="0" customWidth="1"/>
    <col min="6" max="6" width="14.125" style="0" customWidth="1"/>
    <col min="7" max="7" width="13.625" style="0" customWidth="1"/>
    <col min="8" max="8" width="15.375" style="0" customWidth="1"/>
    <col min="9" max="9" width="15.00390625" style="0" customWidth="1"/>
    <col min="10" max="10" width="13.875" style="0" customWidth="1"/>
  </cols>
  <sheetData>
    <row r="1" ht="18">
      <c r="B1" s="78" t="s">
        <v>154</v>
      </c>
    </row>
    <row r="2" ht="13.5" thickBot="1"/>
    <row r="3" spans="1:10" ht="12.75">
      <c r="A3" s="148"/>
      <c r="B3" s="144"/>
      <c r="C3" s="144"/>
      <c r="D3" s="144" t="s">
        <v>81</v>
      </c>
      <c r="E3" s="144" t="s">
        <v>85</v>
      </c>
      <c r="F3" s="144" t="s">
        <v>82</v>
      </c>
      <c r="G3" s="144" t="s">
        <v>83</v>
      </c>
      <c r="H3" s="144" t="s">
        <v>86</v>
      </c>
      <c r="I3" s="144" t="s">
        <v>88</v>
      </c>
      <c r="J3" s="159" t="s">
        <v>89</v>
      </c>
    </row>
    <row r="4" spans="1:10" ht="12.75">
      <c r="A4" s="149"/>
      <c r="B4" s="145"/>
      <c r="C4" s="145"/>
      <c r="D4" s="145"/>
      <c r="E4" s="145"/>
      <c r="F4" s="145"/>
      <c r="G4" s="145"/>
      <c r="H4" s="145"/>
      <c r="I4" s="145"/>
      <c r="J4" s="160"/>
    </row>
    <row r="5" spans="1:10" ht="12.75">
      <c r="A5" s="149"/>
      <c r="B5" s="145"/>
      <c r="C5" s="145"/>
      <c r="D5" s="145"/>
      <c r="E5" s="145"/>
      <c r="F5" s="145"/>
      <c r="G5" s="145"/>
      <c r="H5" s="145"/>
      <c r="I5" s="145"/>
      <c r="J5" s="160"/>
    </row>
    <row r="6" spans="1:10" ht="18.75">
      <c r="A6" s="146" t="s">
        <v>0</v>
      </c>
      <c r="B6" s="147"/>
      <c r="C6" s="5"/>
      <c r="D6" s="59">
        <v>0.3923611111111111</v>
      </c>
      <c r="E6" s="59">
        <v>0.6555555555555556</v>
      </c>
      <c r="F6" s="59">
        <v>0.4513888888888889</v>
      </c>
      <c r="G6" s="59">
        <v>0.5923611111111111</v>
      </c>
      <c r="H6" s="59">
        <v>0.7180555555555556</v>
      </c>
      <c r="I6" s="59">
        <v>0.7972222222222222</v>
      </c>
      <c r="J6" s="61">
        <v>0.88125</v>
      </c>
    </row>
    <row r="7" spans="1:10" ht="18.75">
      <c r="A7" s="146" t="s">
        <v>1</v>
      </c>
      <c r="B7" s="147"/>
      <c r="C7" s="5"/>
      <c r="D7" s="59">
        <v>0.3958333333333333</v>
      </c>
      <c r="E7" s="59">
        <v>0.6569444444444444</v>
      </c>
      <c r="F7" s="59">
        <v>0.4527777777777778</v>
      </c>
      <c r="G7" s="59">
        <v>0.5958333333333333</v>
      </c>
      <c r="H7" s="59">
        <v>0.7194444444444444</v>
      </c>
      <c r="I7" s="59">
        <v>0.7979166666666666</v>
      </c>
      <c r="J7" s="61">
        <v>0.8819444444444445</v>
      </c>
    </row>
    <row r="8" spans="1:10" ht="18.75">
      <c r="A8" s="146" t="s">
        <v>2</v>
      </c>
      <c r="B8" s="147"/>
      <c r="C8" s="5"/>
      <c r="D8" s="6">
        <v>0.43327546296296293</v>
      </c>
      <c r="E8" s="6">
        <f>E7+E9</f>
        <v>0.6928703703703704</v>
      </c>
      <c r="F8" s="6">
        <f>F7+F9</f>
        <v>0.504525462962963</v>
      </c>
      <c r="G8" s="6">
        <f>G7+G9</f>
        <v>0.6313888888888889</v>
      </c>
      <c r="H8" s="5" t="s">
        <v>90</v>
      </c>
      <c r="I8" s="5" t="s">
        <v>90</v>
      </c>
      <c r="J8" s="81">
        <f>J7+J9</f>
        <v>0.9326620370370371</v>
      </c>
    </row>
    <row r="9" spans="1:10" ht="18.75">
      <c r="A9" s="146" t="s">
        <v>3</v>
      </c>
      <c r="B9" s="147"/>
      <c r="C9" s="5"/>
      <c r="D9" s="6">
        <f>D8-D7</f>
        <v>0.03744212962962962</v>
      </c>
      <c r="E9" s="6">
        <v>0.035925925925925924</v>
      </c>
      <c r="F9" s="6">
        <v>0.05174768518518519</v>
      </c>
      <c r="G9" s="6">
        <v>0.035555555555555556</v>
      </c>
      <c r="H9" s="6">
        <v>0</v>
      </c>
      <c r="I9" s="6">
        <v>0</v>
      </c>
      <c r="J9" s="81">
        <v>0.05071759259259259</v>
      </c>
    </row>
    <row r="10" spans="1:10" ht="19.5" thickBot="1">
      <c r="A10" s="152" t="s">
        <v>5</v>
      </c>
      <c r="B10" s="153"/>
      <c r="C10" s="57"/>
      <c r="D10" s="48">
        <f aca="true" t="shared" si="0" ref="D10:J10">D9+D11*$C$26</f>
        <v>0.04681712962962962</v>
      </c>
      <c r="E10" s="48">
        <f>E9+E11*$C$26</f>
        <v>0.04842592592592593</v>
      </c>
      <c r="F10" s="48">
        <f>F9+F11*$C$26</f>
        <v>0.09306712962962962</v>
      </c>
      <c r="G10" s="48">
        <f>G9+G11*$C$26</f>
        <v>0.06611111111111112</v>
      </c>
      <c r="H10" s="48">
        <f t="shared" si="0"/>
        <v>0.15659722222222222</v>
      </c>
      <c r="I10" s="48">
        <f t="shared" si="0"/>
        <v>0.1607638888888889</v>
      </c>
      <c r="J10" s="49">
        <f t="shared" si="0"/>
        <v>0.05696759259259259</v>
      </c>
    </row>
    <row r="11" spans="1:10" ht="18.75">
      <c r="A11" s="154" t="s">
        <v>4</v>
      </c>
      <c r="B11" s="155"/>
      <c r="C11" s="50" t="s">
        <v>6</v>
      </c>
      <c r="D11" s="51">
        <f aca="true" t="shared" si="1" ref="D11:J11">D14*$C$14+D15*$C$15+D16*$C$16+D17*$C$17+D18*$C$18+D19*$C$19+D20*$C$20+D21*$C$21+D22+D23*$C$23+D24*$C$24</f>
        <v>27</v>
      </c>
      <c r="E11" s="51">
        <f>E14*$C$14+E15*$C$15+E16*$C$16+E17*$C$17+E18*$C$18+E19*$C$19+E20*$C$20+E21*$C$21+E22+E23*$C$23+E24*$C$24</f>
        <v>36</v>
      </c>
      <c r="F11" s="51">
        <f>F14*$C$14+F15*$C$15+F16*$C$16+F17*$C$17+F18*$C$18+F19*$C$19+F20*$C$20+F21*$C$21+F22+F23*$C$23+F24*$C$24</f>
        <v>119</v>
      </c>
      <c r="G11" s="51">
        <f>G14*$C$14+G15*$C$15+G16*$C$16+G17*$C$17+G18*$C$18+G19*$C$19+G20*$C$20+G21*$C$21+G22+G23*$C$23+G24*$C$24</f>
        <v>88</v>
      </c>
      <c r="H11" s="51">
        <f t="shared" si="1"/>
        <v>451</v>
      </c>
      <c r="I11" s="51">
        <f t="shared" si="1"/>
        <v>463</v>
      </c>
      <c r="J11" s="52">
        <f t="shared" si="1"/>
        <v>18</v>
      </c>
    </row>
    <row r="12" spans="1:10" ht="38.25">
      <c r="A12" s="53">
        <v>1</v>
      </c>
      <c r="B12" s="79" t="s">
        <v>23</v>
      </c>
      <c r="C12" s="97" t="s">
        <v>8</v>
      </c>
      <c r="D12" s="5"/>
      <c r="E12" s="5"/>
      <c r="F12" s="5"/>
      <c r="G12" s="5"/>
      <c r="H12" s="5"/>
      <c r="I12" s="5"/>
      <c r="J12" s="54"/>
    </row>
    <row r="13" spans="1:10" ht="18.75">
      <c r="A13" s="53">
        <v>2</v>
      </c>
      <c r="B13" s="79" t="s">
        <v>24</v>
      </c>
      <c r="C13" s="97" t="s">
        <v>8</v>
      </c>
      <c r="D13" s="5"/>
      <c r="E13" s="5"/>
      <c r="F13" s="5"/>
      <c r="G13" s="5"/>
      <c r="H13" s="5"/>
      <c r="I13" s="5"/>
      <c r="J13" s="54"/>
    </row>
    <row r="14" spans="1:10" ht="25.5">
      <c r="A14" s="53">
        <v>3</v>
      </c>
      <c r="B14" s="79" t="s">
        <v>25</v>
      </c>
      <c r="C14" s="97">
        <v>5</v>
      </c>
      <c r="D14" s="5"/>
      <c r="E14" s="5"/>
      <c r="F14" s="5"/>
      <c r="G14" s="5"/>
      <c r="H14" s="5"/>
      <c r="I14" s="5"/>
      <c r="J14" s="54"/>
    </row>
    <row r="15" spans="1:10" ht="18.75">
      <c r="A15" s="53">
        <v>4</v>
      </c>
      <c r="B15" s="79" t="s">
        <v>10</v>
      </c>
      <c r="C15" s="97">
        <v>10</v>
      </c>
      <c r="D15" s="5"/>
      <c r="E15" s="5"/>
      <c r="F15" s="5">
        <v>1</v>
      </c>
      <c r="G15" s="5">
        <v>1</v>
      </c>
      <c r="H15" s="5"/>
      <c r="I15" s="5"/>
      <c r="J15" s="54"/>
    </row>
    <row r="16" spans="1:10" ht="18.75">
      <c r="A16" s="53">
        <v>5</v>
      </c>
      <c r="B16" s="79" t="s">
        <v>26</v>
      </c>
      <c r="C16" s="97">
        <v>3</v>
      </c>
      <c r="D16" s="5"/>
      <c r="E16" s="5">
        <v>2</v>
      </c>
      <c r="F16" s="5">
        <v>8</v>
      </c>
      <c r="G16" s="5">
        <v>2</v>
      </c>
      <c r="H16" s="5">
        <v>2</v>
      </c>
      <c r="I16" s="5">
        <v>4</v>
      </c>
      <c r="J16" s="54">
        <v>1</v>
      </c>
    </row>
    <row r="17" spans="1:10" ht="18.75">
      <c r="A17" s="53">
        <v>6</v>
      </c>
      <c r="B17" s="79" t="s">
        <v>27</v>
      </c>
      <c r="C17" s="97">
        <v>5</v>
      </c>
      <c r="D17" s="5">
        <v>5</v>
      </c>
      <c r="E17" s="5">
        <v>5</v>
      </c>
      <c r="F17" s="5">
        <v>15</v>
      </c>
      <c r="G17" s="5">
        <v>13</v>
      </c>
      <c r="H17" s="5">
        <v>8</v>
      </c>
      <c r="I17" s="5">
        <v>10</v>
      </c>
      <c r="J17" s="54">
        <v>3</v>
      </c>
    </row>
    <row r="18" spans="1:10" ht="18.75">
      <c r="A18" s="53">
        <v>7</v>
      </c>
      <c r="B18" s="79" t="s">
        <v>14</v>
      </c>
      <c r="C18" s="97">
        <v>10</v>
      </c>
      <c r="D18" s="5"/>
      <c r="E18" s="5"/>
      <c r="F18" s="5"/>
      <c r="G18" s="5"/>
      <c r="H18" s="5"/>
      <c r="I18" s="5"/>
      <c r="J18" s="54"/>
    </row>
    <row r="19" spans="1:10" ht="25.5">
      <c r="A19" s="53">
        <v>8</v>
      </c>
      <c r="B19" s="79" t="s">
        <v>28</v>
      </c>
      <c r="C19" s="97">
        <v>1</v>
      </c>
      <c r="D19" s="5">
        <v>2</v>
      </c>
      <c r="E19" s="5">
        <v>1</v>
      </c>
      <c r="F19" s="5">
        <v>9</v>
      </c>
      <c r="G19" s="5">
        <v>3</v>
      </c>
      <c r="H19" s="5">
        <v>4</v>
      </c>
      <c r="I19" s="5"/>
      <c r="J19" s="54"/>
    </row>
    <row r="20" spans="1:10" ht="18.75">
      <c r="A20" s="53">
        <v>9</v>
      </c>
      <c r="B20" s="79" t="s">
        <v>16</v>
      </c>
      <c r="C20" s="97">
        <v>1</v>
      </c>
      <c r="D20" s="5"/>
      <c r="E20" s="5">
        <v>4</v>
      </c>
      <c r="F20" s="5">
        <v>1</v>
      </c>
      <c r="G20" s="5">
        <v>2</v>
      </c>
      <c r="H20" s="5">
        <v>1</v>
      </c>
      <c r="I20" s="5">
        <v>1</v>
      </c>
      <c r="J20" s="54"/>
    </row>
    <row r="21" spans="1:10" ht="18.75">
      <c r="A21" s="53">
        <v>10</v>
      </c>
      <c r="B21" s="79" t="s">
        <v>29</v>
      </c>
      <c r="C21" s="97">
        <v>2</v>
      </c>
      <c r="D21" s="5"/>
      <c r="E21" s="5"/>
      <c r="F21" s="5"/>
      <c r="G21" s="5">
        <v>1</v>
      </c>
      <c r="H21" s="5"/>
      <c r="I21" s="5"/>
      <c r="J21" s="54"/>
    </row>
    <row r="22" spans="1:10" ht="18.75">
      <c r="A22" s="53">
        <v>11</v>
      </c>
      <c r="B22" s="79" t="s">
        <v>30</v>
      </c>
      <c r="C22" s="97" t="s">
        <v>22</v>
      </c>
      <c r="D22" s="5"/>
      <c r="E22" s="5"/>
      <c r="F22" s="5"/>
      <c r="G22" s="5"/>
      <c r="H22" s="5"/>
      <c r="I22" s="5"/>
      <c r="J22" s="54"/>
    </row>
    <row r="23" spans="1:10" ht="18.75">
      <c r="A23" s="53">
        <v>12</v>
      </c>
      <c r="B23" s="79" t="s">
        <v>31</v>
      </c>
      <c r="C23" s="97">
        <v>1</v>
      </c>
      <c r="D23" s="5"/>
      <c r="E23" s="5"/>
      <c r="F23" s="5"/>
      <c r="G23" s="5"/>
      <c r="H23" s="5"/>
      <c r="I23" s="5"/>
      <c r="J23" s="54"/>
    </row>
    <row r="24" spans="1:10" ht="13.5" thickBot="1">
      <c r="A24" s="82">
        <v>13</v>
      </c>
      <c r="B24" s="83" t="s">
        <v>87</v>
      </c>
      <c r="C24" s="99">
        <v>400</v>
      </c>
      <c r="D24" s="84"/>
      <c r="E24" s="84"/>
      <c r="F24" s="84"/>
      <c r="G24" s="84"/>
      <c r="H24" s="84">
        <v>1</v>
      </c>
      <c r="I24" s="84">
        <v>1</v>
      </c>
      <c r="J24" s="85"/>
    </row>
    <row r="25" spans="1:10" ht="12.75">
      <c r="A25" s="86"/>
      <c r="B25" s="87"/>
      <c r="C25" s="88"/>
      <c r="D25" s="18"/>
      <c r="E25" s="18"/>
      <c r="F25" s="18"/>
      <c r="G25" s="18"/>
      <c r="H25" s="18"/>
      <c r="I25" s="18"/>
      <c r="J25" s="18"/>
    </row>
    <row r="26" spans="2:3" ht="12.75">
      <c r="B26" s="3" t="s">
        <v>84</v>
      </c>
      <c r="C26" s="4">
        <v>0.00034722222222222224</v>
      </c>
    </row>
  </sheetData>
  <mergeCells count="15">
    <mergeCell ref="J3:J5"/>
    <mergeCell ref="F3:F5"/>
    <mergeCell ref="E3:E5"/>
    <mergeCell ref="H3:H5"/>
    <mergeCell ref="I3:I5"/>
    <mergeCell ref="A9:B9"/>
    <mergeCell ref="A10:B10"/>
    <mergeCell ref="A11:B11"/>
    <mergeCell ref="G3:G5"/>
    <mergeCell ref="A6:B6"/>
    <mergeCell ref="A7:B7"/>
    <mergeCell ref="A8:B8"/>
    <mergeCell ref="A3:B5"/>
    <mergeCell ref="C3:C5"/>
    <mergeCell ref="D3:D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70" zoomScaleNormal="70" workbookViewId="0" topLeftCell="A1">
      <selection activeCell="G31" sqref="G31"/>
    </sheetView>
  </sheetViews>
  <sheetFormatPr defaultColWidth="9.00390625" defaultRowHeight="12.75"/>
  <cols>
    <col min="1" max="1" width="7.125" style="0" customWidth="1"/>
    <col min="2" max="2" width="42.125" style="0" customWidth="1"/>
    <col min="4" max="4" width="13.25390625" style="0" customWidth="1"/>
    <col min="5" max="12" width="10.375" style="0" bestFit="1" customWidth="1"/>
    <col min="13" max="13" width="11.375" style="0" customWidth="1"/>
    <col min="14" max="17" width="10.375" style="0" bestFit="1" customWidth="1"/>
  </cols>
  <sheetData>
    <row r="1" ht="18">
      <c r="B1" s="78" t="s">
        <v>155</v>
      </c>
    </row>
    <row r="2" spans="4:11" ht="13.5" thickBot="1">
      <c r="D2" s="170"/>
      <c r="E2" s="170"/>
      <c r="F2" s="170"/>
      <c r="G2" s="170"/>
      <c r="H2" s="170"/>
      <c r="I2" s="170"/>
      <c r="J2" s="170"/>
      <c r="K2" s="170"/>
    </row>
    <row r="3" spans="1:17" ht="12.75">
      <c r="A3" s="148"/>
      <c r="B3" s="144"/>
      <c r="C3" s="144"/>
      <c r="D3" s="144" t="s">
        <v>81</v>
      </c>
      <c r="E3" s="144"/>
      <c r="F3" s="144" t="s">
        <v>85</v>
      </c>
      <c r="G3" s="144"/>
      <c r="H3" s="144" t="s">
        <v>82</v>
      </c>
      <c r="I3" s="144"/>
      <c r="J3" s="144" t="s">
        <v>83</v>
      </c>
      <c r="K3" s="144"/>
      <c r="L3" s="144" t="s">
        <v>86</v>
      </c>
      <c r="M3" s="144"/>
      <c r="N3" s="144" t="s">
        <v>88</v>
      </c>
      <c r="O3" s="144"/>
      <c r="P3" s="144" t="s">
        <v>89</v>
      </c>
      <c r="Q3" s="159"/>
    </row>
    <row r="4" spans="1:17" ht="26.25" customHeight="1">
      <c r="A4" s="149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60"/>
    </row>
    <row r="5" spans="1:17" ht="37.5">
      <c r="A5" s="149"/>
      <c r="B5" s="145"/>
      <c r="C5" s="145"/>
      <c r="D5" s="16" t="s">
        <v>32</v>
      </c>
      <c r="E5" s="16" t="s">
        <v>33</v>
      </c>
      <c r="F5" s="16" t="s">
        <v>32</v>
      </c>
      <c r="G5" s="16" t="s">
        <v>33</v>
      </c>
      <c r="H5" s="16" t="s">
        <v>32</v>
      </c>
      <c r="I5" s="16" t="s">
        <v>33</v>
      </c>
      <c r="J5" s="16" t="s">
        <v>32</v>
      </c>
      <c r="K5" s="16" t="s">
        <v>33</v>
      </c>
      <c r="L5" s="16" t="s">
        <v>32</v>
      </c>
      <c r="M5" s="16" t="s">
        <v>33</v>
      </c>
      <c r="N5" s="16" t="s">
        <v>32</v>
      </c>
      <c r="O5" s="16" t="s">
        <v>33</v>
      </c>
      <c r="P5" s="16" t="s">
        <v>32</v>
      </c>
      <c r="Q5" s="46" t="s">
        <v>33</v>
      </c>
    </row>
    <row r="6" spans="1:17" ht="18.75">
      <c r="A6" s="146" t="s">
        <v>0</v>
      </c>
      <c r="B6" s="147"/>
      <c r="C6" s="5"/>
      <c r="D6" s="45">
        <v>0.4986111111111111</v>
      </c>
      <c r="E6" s="45">
        <v>0.4986111111111111</v>
      </c>
      <c r="F6" s="45">
        <v>0.47361111111111115</v>
      </c>
      <c r="G6" s="45">
        <v>0.47361111111111115</v>
      </c>
      <c r="H6" s="45">
        <v>0.38958333333333334</v>
      </c>
      <c r="I6" s="45">
        <v>0.38958333333333334</v>
      </c>
      <c r="J6" s="45">
        <v>0.4270833333333333</v>
      </c>
      <c r="K6" s="45">
        <v>0.4270833333333333</v>
      </c>
      <c r="L6" s="45">
        <v>0.6715277777777778</v>
      </c>
      <c r="M6" s="45">
        <v>0.6715277777777778</v>
      </c>
      <c r="N6" s="45">
        <v>0.4479166666666667</v>
      </c>
      <c r="O6" s="45">
        <v>0.4479166666666667</v>
      </c>
      <c r="P6" s="45">
        <v>0.6055555555555555</v>
      </c>
      <c r="Q6" s="47">
        <v>0.5986111111111111</v>
      </c>
    </row>
    <row r="7" spans="1:17" ht="18.75">
      <c r="A7" s="146" t="s">
        <v>1</v>
      </c>
      <c r="B7" s="147"/>
      <c r="C7" s="5"/>
      <c r="D7" s="45">
        <v>0.5006944444444444</v>
      </c>
      <c r="E7" s="45">
        <v>0.5006944444444444</v>
      </c>
      <c r="F7" s="45">
        <v>0.4791666666666667</v>
      </c>
      <c r="G7" s="45">
        <v>0.4791666666666667</v>
      </c>
      <c r="H7" s="45">
        <v>0.3965277777777778</v>
      </c>
      <c r="I7" s="45">
        <v>0.3965277777777778</v>
      </c>
      <c r="J7" s="45">
        <v>0.43125</v>
      </c>
      <c r="K7" s="45">
        <v>0.43125</v>
      </c>
      <c r="L7" s="45">
        <v>0.6777777777777777</v>
      </c>
      <c r="M7" s="45">
        <v>0.6777777777777777</v>
      </c>
      <c r="N7" s="45">
        <v>0.4527777777777778</v>
      </c>
      <c r="O7" s="45">
        <v>0.4527777777777778</v>
      </c>
      <c r="P7" s="45">
        <v>0.6055555555555555</v>
      </c>
      <c r="Q7" s="47">
        <v>0.6055555555555555</v>
      </c>
    </row>
    <row r="8" spans="1:17" ht="18.75">
      <c r="A8" s="146" t="s">
        <v>2</v>
      </c>
      <c r="B8" s="147"/>
      <c r="C8" s="5"/>
      <c r="D8" s="45">
        <v>0.50625</v>
      </c>
      <c r="E8" s="45">
        <v>0.506712962962963</v>
      </c>
      <c r="F8" s="45">
        <v>0.49159722222222224</v>
      </c>
      <c r="G8" s="45">
        <v>0.4877546296296296</v>
      </c>
      <c r="H8" s="45">
        <v>0.41900462962962964</v>
      </c>
      <c r="I8" s="45">
        <v>0.420775462962963</v>
      </c>
      <c r="J8" s="45">
        <v>0.43729166666666663</v>
      </c>
      <c r="K8" s="45">
        <v>0.4429513888888889</v>
      </c>
      <c r="L8" s="45">
        <v>0.7055555555555556</v>
      </c>
      <c r="M8" s="45">
        <v>0.7063657407407408</v>
      </c>
      <c r="N8" s="45">
        <v>0.4649652777777778</v>
      </c>
      <c r="O8" s="45">
        <v>0.462800925925926</v>
      </c>
      <c r="P8" s="45">
        <v>0.6157638888888889</v>
      </c>
      <c r="Q8" s="47">
        <v>0.6186342592592592</v>
      </c>
    </row>
    <row r="9" spans="1:17" ht="18.75">
      <c r="A9" s="146" t="s">
        <v>3</v>
      </c>
      <c r="B9" s="147"/>
      <c r="C9" s="5"/>
      <c r="D9" s="45">
        <f aca="true" t="shared" si="0" ref="D9:Q9">D8-D7</f>
        <v>0.005555555555555536</v>
      </c>
      <c r="E9" s="45">
        <f t="shared" si="0"/>
        <v>0.006018518518518534</v>
      </c>
      <c r="F9" s="45">
        <f t="shared" si="0"/>
        <v>0.012430555555555556</v>
      </c>
      <c r="G9" s="45">
        <f t="shared" si="0"/>
        <v>0.008587962962962936</v>
      </c>
      <c r="H9" s="45">
        <f t="shared" si="0"/>
        <v>0.02247685185185183</v>
      </c>
      <c r="I9" s="45">
        <f t="shared" si="0"/>
        <v>0.024247685185185164</v>
      </c>
      <c r="J9" s="45">
        <f t="shared" si="0"/>
        <v>0.006041666666666612</v>
      </c>
      <c r="K9" s="45">
        <f t="shared" si="0"/>
        <v>0.011701388888888886</v>
      </c>
      <c r="L9" s="45">
        <f t="shared" si="0"/>
        <v>0.0277777777777779</v>
      </c>
      <c r="M9" s="45">
        <f t="shared" si="0"/>
        <v>0.028587962962963065</v>
      </c>
      <c r="N9" s="45">
        <f t="shared" si="0"/>
        <v>0.012187500000000018</v>
      </c>
      <c r="O9" s="45">
        <f t="shared" si="0"/>
        <v>0.010023148148148198</v>
      </c>
      <c r="P9" s="45">
        <f t="shared" si="0"/>
        <v>0.010208333333333375</v>
      </c>
      <c r="Q9" s="47">
        <f t="shared" si="0"/>
        <v>0.013078703703703676</v>
      </c>
    </row>
    <row r="10" spans="1:17" ht="18.75">
      <c r="A10" s="146" t="s">
        <v>5</v>
      </c>
      <c r="B10" s="147"/>
      <c r="C10" s="5"/>
      <c r="D10" s="45">
        <f aca="true" t="shared" si="1" ref="D10:Q10">D9+D12*$C$32</f>
        <v>0.005555555555555536</v>
      </c>
      <c r="E10" s="45">
        <f t="shared" si="1"/>
        <v>0.006018518518518534</v>
      </c>
      <c r="F10" s="45">
        <f t="shared" si="1"/>
        <v>0.013125</v>
      </c>
      <c r="G10" s="45">
        <f t="shared" si="1"/>
        <v>0.008587962962962936</v>
      </c>
      <c r="H10" s="45">
        <f t="shared" si="1"/>
        <v>0.023518518518518498</v>
      </c>
      <c r="I10" s="45">
        <f t="shared" si="1"/>
        <v>0.02528935185185183</v>
      </c>
      <c r="J10" s="45">
        <f t="shared" si="1"/>
        <v>0.006041666666666612</v>
      </c>
      <c r="K10" s="45">
        <f t="shared" si="1"/>
        <v>0.011701388888888886</v>
      </c>
      <c r="L10" s="45">
        <f t="shared" si="1"/>
        <v>0.0277777777777779</v>
      </c>
      <c r="M10" s="45">
        <f t="shared" si="1"/>
        <v>0.028587962962963065</v>
      </c>
      <c r="N10" s="45">
        <f t="shared" si="1"/>
        <v>0.01253472222222224</v>
      </c>
      <c r="O10" s="45">
        <f t="shared" si="1"/>
        <v>0.01037037037037042</v>
      </c>
      <c r="P10" s="45">
        <f t="shared" si="1"/>
        <v>0.011250000000000041</v>
      </c>
      <c r="Q10" s="47">
        <f t="shared" si="1"/>
        <v>0.013425925925925898</v>
      </c>
    </row>
    <row r="11" spans="1:17" ht="21" customHeight="1" thickBot="1">
      <c r="A11" s="163" t="s">
        <v>112</v>
      </c>
      <c r="B11" s="164"/>
      <c r="C11" s="57"/>
      <c r="D11" s="62">
        <f>D10+E10</f>
        <v>0.01157407407407407</v>
      </c>
      <c r="E11" s="62"/>
      <c r="F11" s="62">
        <f>F10+G10</f>
        <v>0.021712962962962934</v>
      </c>
      <c r="G11" s="62"/>
      <c r="H11" s="62">
        <f>H10+I10</f>
        <v>0.04880787037037033</v>
      </c>
      <c r="I11" s="62"/>
      <c r="J11" s="62">
        <f>J10+K10</f>
        <v>0.017743055555555498</v>
      </c>
      <c r="K11" s="62"/>
      <c r="L11" s="62">
        <f>L10+M10</f>
        <v>0.056365740740740966</v>
      </c>
      <c r="M11" s="62"/>
      <c r="N11" s="62">
        <f>N10+O10</f>
        <v>0.02290509259259266</v>
      </c>
      <c r="O11" s="62"/>
      <c r="P11" s="62">
        <f>P10+Q10</f>
        <v>0.02467592592592594</v>
      </c>
      <c r="Q11" s="63"/>
    </row>
    <row r="12" spans="1:17" ht="18.75">
      <c r="A12" s="154" t="s">
        <v>4</v>
      </c>
      <c r="B12" s="155"/>
      <c r="C12" s="50" t="s">
        <v>6</v>
      </c>
      <c r="D12" s="51">
        <f aca="true" t="shared" si="2" ref="D12:Q12">D14*$C$14+D16*$C$16+D18*$C$18+D20*$C$20+D22*$C$22+D23*$C$23+D25+D27*$C$27+D29*$C$29</f>
        <v>0</v>
      </c>
      <c r="E12" s="51">
        <f t="shared" si="2"/>
        <v>0</v>
      </c>
      <c r="F12" s="51">
        <f t="shared" si="2"/>
        <v>2</v>
      </c>
      <c r="G12" s="51">
        <f t="shared" si="2"/>
        <v>0</v>
      </c>
      <c r="H12" s="51">
        <f t="shared" si="2"/>
        <v>3</v>
      </c>
      <c r="I12" s="51">
        <f t="shared" si="2"/>
        <v>3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1">
        <f t="shared" si="2"/>
        <v>1</v>
      </c>
      <c r="O12" s="51">
        <f t="shared" si="2"/>
        <v>1</v>
      </c>
      <c r="P12" s="51">
        <f t="shared" si="2"/>
        <v>3</v>
      </c>
      <c r="Q12" s="52">
        <f t="shared" si="2"/>
        <v>1</v>
      </c>
    </row>
    <row r="13" spans="1:17" ht="38.25">
      <c r="A13" s="53">
        <v>1</v>
      </c>
      <c r="B13" s="7" t="s">
        <v>23</v>
      </c>
      <c r="C13" s="97" t="s">
        <v>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4"/>
    </row>
    <row r="14" spans="1:17" ht="12.75">
      <c r="A14" s="156">
        <v>2</v>
      </c>
      <c r="B14" s="157" t="s">
        <v>34</v>
      </c>
      <c r="C14" s="162">
        <v>10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8"/>
    </row>
    <row r="15" spans="1:17" ht="12.75">
      <c r="A15" s="156"/>
      <c r="B15" s="157"/>
      <c r="C15" s="16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8"/>
    </row>
    <row r="16" spans="1:17" ht="12.75">
      <c r="A16" s="156">
        <v>3</v>
      </c>
      <c r="B16" s="157" t="s">
        <v>35</v>
      </c>
      <c r="C16" s="162">
        <v>10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8"/>
    </row>
    <row r="17" spans="1:17" ht="12.75">
      <c r="A17" s="156"/>
      <c r="B17" s="157"/>
      <c r="C17" s="162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8"/>
    </row>
    <row r="18" spans="1:17" ht="12.75">
      <c r="A18" s="156">
        <v>4</v>
      </c>
      <c r="B18" s="157" t="s">
        <v>26</v>
      </c>
      <c r="C18" s="162">
        <v>3</v>
      </c>
      <c r="D18" s="151"/>
      <c r="E18" s="151"/>
      <c r="F18" s="151"/>
      <c r="G18" s="151"/>
      <c r="H18" s="151">
        <v>1</v>
      </c>
      <c r="I18" s="151">
        <v>1</v>
      </c>
      <c r="J18" s="151"/>
      <c r="K18" s="151"/>
      <c r="L18" s="151"/>
      <c r="M18" s="151"/>
      <c r="N18" s="151"/>
      <c r="O18" s="151"/>
      <c r="P18" s="151">
        <v>1</v>
      </c>
      <c r="Q18" s="158"/>
    </row>
    <row r="19" spans="1:17" ht="12.75">
      <c r="A19" s="156"/>
      <c r="B19" s="157"/>
      <c r="C19" s="162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8"/>
    </row>
    <row r="20" spans="1:17" ht="12.75">
      <c r="A20" s="156">
        <v>5</v>
      </c>
      <c r="B20" s="157" t="s">
        <v>14</v>
      </c>
      <c r="C20" s="162">
        <v>10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8"/>
    </row>
    <row r="21" spans="1:17" ht="12.75">
      <c r="A21" s="156"/>
      <c r="B21" s="157"/>
      <c r="C21" s="162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8"/>
    </row>
    <row r="22" spans="1:17" ht="25.5">
      <c r="A22" s="53">
        <v>6</v>
      </c>
      <c r="B22" s="7" t="s">
        <v>15</v>
      </c>
      <c r="C22" s="97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4">
        <v>1</v>
      </c>
    </row>
    <row r="23" spans="1:17" ht="25.5">
      <c r="A23" s="53">
        <v>7</v>
      </c>
      <c r="B23" s="7" t="s">
        <v>16</v>
      </c>
      <c r="C23" s="97"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</v>
      </c>
      <c r="O23" s="5"/>
      <c r="P23" s="5"/>
      <c r="Q23" s="54"/>
    </row>
    <row r="24" spans="1:17" ht="18.75">
      <c r="A24" s="53">
        <v>8</v>
      </c>
      <c r="B24" s="7" t="s">
        <v>36</v>
      </c>
      <c r="C24" s="97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4"/>
    </row>
    <row r="25" spans="1:17" ht="12.75">
      <c r="A25" s="156">
        <v>9</v>
      </c>
      <c r="B25" s="157" t="s">
        <v>30</v>
      </c>
      <c r="C25" s="162" t="s">
        <v>22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8"/>
    </row>
    <row r="26" spans="1:17" ht="12.75">
      <c r="A26" s="156"/>
      <c r="B26" s="157"/>
      <c r="C26" s="162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8"/>
    </row>
    <row r="27" spans="1:17" ht="12.75">
      <c r="A27" s="156">
        <v>10</v>
      </c>
      <c r="B27" s="157" t="s">
        <v>29</v>
      </c>
      <c r="C27" s="162">
        <v>2</v>
      </c>
      <c r="D27" s="151"/>
      <c r="E27" s="151"/>
      <c r="F27" s="151">
        <v>1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8"/>
    </row>
    <row r="28" spans="1:17" ht="12.75">
      <c r="A28" s="156"/>
      <c r="B28" s="157"/>
      <c r="C28" s="162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8"/>
    </row>
    <row r="29" spans="1:17" ht="12.75">
      <c r="A29" s="156">
        <v>11</v>
      </c>
      <c r="B29" s="157" t="s">
        <v>31</v>
      </c>
      <c r="C29" s="162">
        <v>1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8"/>
    </row>
    <row r="30" spans="1:17" ht="13.5" thickBot="1">
      <c r="A30" s="165"/>
      <c r="B30" s="166"/>
      <c r="C30" s="167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</row>
    <row r="32" spans="2:3" ht="12.75">
      <c r="B32" s="3" t="s">
        <v>84</v>
      </c>
      <c r="C32" s="4">
        <v>0.00034722222222222224</v>
      </c>
    </row>
  </sheetData>
  <mergeCells count="139">
    <mergeCell ref="D2:E2"/>
    <mergeCell ref="F2:G2"/>
    <mergeCell ref="H2:I2"/>
    <mergeCell ref="J2:K2"/>
    <mergeCell ref="L29:L30"/>
    <mergeCell ref="M29:M30"/>
    <mergeCell ref="L25:L26"/>
    <mergeCell ref="M25:M26"/>
    <mergeCell ref="L27:L28"/>
    <mergeCell ref="M27:M28"/>
    <mergeCell ref="L18:L19"/>
    <mergeCell ref="M18:M19"/>
    <mergeCell ref="L20:L21"/>
    <mergeCell ref="M20:M21"/>
    <mergeCell ref="L14:L15"/>
    <mergeCell ref="M14:M15"/>
    <mergeCell ref="L16:L17"/>
    <mergeCell ref="M16:M17"/>
    <mergeCell ref="P29:P30"/>
    <mergeCell ref="Q29:Q30"/>
    <mergeCell ref="N29:N30"/>
    <mergeCell ref="O29:O30"/>
    <mergeCell ref="P27:P28"/>
    <mergeCell ref="Q27:Q28"/>
    <mergeCell ref="F27:F28"/>
    <mergeCell ref="G27:G28"/>
    <mergeCell ref="N27:N28"/>
    <mergeCell ref="O27:O28"/>
    <mergeCell ref="P25:P26"/>
    <mergeCell ref="Q25:Q26"/>
    <mergeCell ref="N25:N26"/>
    <mergeCell ref="O25:O26"/>
    <mergeCell ref="D20:D21"/>
    <mergeCell ref="E20:E21"/>
    <mergeCell ref="P20:P21"/>
    <mergeCell ref="Q20:Q21"/>
    <mergeCell ref="F20:F21"/>
    <mergeCell ref="G20:G21"/>
    <mergeCell ref="D18:D19"/>
    <mergeCell ref="E18:E19"/>
    <mergeCell ref="P18:P19"/>
    <mergeCell ref="Q18:Q19"/>
    <mergeCell ref="N18:N19"/>
    <mergeCell ref="O18:O19"/>
    <mergeCell ref="F18:F19"/>
    <mergeCell ref="G18:G19"/>
    <mergeCell ref="I18:I19"/>
    <mergeCell ref="J18:J19"/>
    <mergeCell ref="D16:D17"/>
    <mergeCell ref="E16:E17"/>
    <mergeCell ref="P16:P17"/>
    <mergeCell ref="Q16:Q17"/>
    <mergeCell ref="F16:F17"/>
    <mergeCell ref="G16:G17"/>
    <mergeCell ref="P3:Q4"/>
    <mergeCell ref="D14:D15"/>
    <mergeCell ref="E14:E15"/>
    <mergeCell ref="P14:P15"/>
    <mergeCell ref="Q14:Q15"/>
    <mergeCell ref="F3:G4"/>
    <mergeCell ref="N14:N15"/>
    <mergeCell ref="O14:O15"/>
    <mergeCell ref="F14:F15"/>
    <mergeCell ref="L3:M4"/>
    <mergeCell ref="I29:I30"/>
    <mergeCell ref="J29:J30"/>
    <mergeCell ref="K29:K30"/>
    <mergeCell ref="I25:I26"/>
    <mergeCell ref="J25:J26"/>
    <mergeCell ref="K25:K26"/>
    <mergeCell ref="I27:I28"/>
    <mergeCell ref="J27:J28"/>
    <mergeCell ref="K27:K28"/>
    <mergeCell ref="N3:O4"/>
    <mergeCell ref="N16:N17"/>
    <mergeCell ref="O16:O17"/>
    <mergeCell ref="N20:N21"/>
    <mergeCell ref="O20:O21"/>
    <mergeCell ref="A29:A30"/>
    <mergeCell ref="B29:B30"/>
    <mergeCell ref="C29:C30"/>
    <mergeCell ref="H29:H30"/>
    <mergeCell ref="D29:D30"/>
    <mergeCell ref="E29:E30"/>
    <mergeCell ref="F29:F30"/>
    <mergeCell ref="G29:G30"/>
    <mergeCell ref="A27:A28"/>
    <mergeCell ref="B27:B28"/>
    <mergeCell ref="C27:C28"/>
    <mergeCell ref="H27:H28"/>
    <mergeCell ref="D27:D28"/>
    <mergeCell ref="E27:E28"/>
    <mergeCell ref="A25:A26"/>
    <mergeCell ref="B25:B26"/>
    <mergeCell ref="C25:C26"/>
    <mergeCell ref="H25:H26"/>
    <mergeCell ref="D25:D26"/>
    <mergeCell ref="E25:E26"/>
    <mergeCell ref="F25:F26"/>
    <mergeCell ref="G25:G26"/>
    <mergeCell ref="K18:K19"/>
    <mergeCell ref="A20:A21"/>
    <mergeCell ref="B20:B21"/>
    <mergeCell ref="C20:C21"/>
    <mergeCell ref="H20:H21"/>
    <mergeCell ref="I20:I21"/>
    <mergeCell ref="J20:J21"/>
    <mergeCell ref="K20:K21"/>
    <mergeCell ref="A18:A19"/>
    <mergeCell ref="B18:B19"/>
    <mergeCell ref="C18:C19"/>
    <mergeCell ref="H18:H19"/>
    <mergeCell ref="K14:K15"/>
    <mergeCell ref="A16:A17"/>
    <mergeCell ref="B16:B17"/>
    <mergeCell ref="C16:C17"/>
    <mergeCell ref="H16:H17"/>
    <mergeCell ref="I16:I17"/>
    <mergeCell ref="J16:J17"/>
    <mergeCell ref="K16:K17"/>
    <mergeCell ref="C14:C15"/>
    <mergeCell ref="H14:H15"/>
    <mergeCell ref="I14:I15"/>
    <mergeCell ref="J14:J15"/>
    <mergeCell ref="G14:G15"/>
    <mergeCell ref="A10:B10"/>
    <mergeCell ref="A12:B12"/>
    <mergeCell ref="A14:A15"/>
    <mergeCell ref="B14:B15"/>
    <mergeCell ref="A11:B11"/>
    <mergeCell ref="A6:B6"/>
    <mergeCell ref="A7:B7"/>
    <mergeCell ref="A8:B8"/>
    <mergeCell ref="A9:B9"/>
    <mergeCell ref="A3:B5"/>
    <mergeCell ref="C3:C5"/>
    <mergeCell ref="H3:I4"/>
    <mergeCell ref="J3:K4"/>
    <mergeCell ref="D3:E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5" zoomScaleNormal="75" workbookViewId="0" topLeftCell="A1">
      <selection activeCell="G35" sqref="G35:H35"/>
    </sheetView>
  </sheetViews>
  <sheetFormatPr defaultColWidth="9.00390625" defaultRowHeight="12.75"/>
  <cols>
    <col min="1" max="1" width="4.75390625" style="0" customWidth="1"/>
    <col min="2" max="2" width="45.75390625" style="0" customWidth="1"/>
    <col min="4" max="4" width="11.625" style="0" customWidth="1"/>
    <col min="5" max="5" width="10.375" style="0" bestFit="1" customWidth="1"/>
    <col min="6" max="6" width="13.75390625" style="0" customWidth="1"/>
    <col min="7" max="7" width="10.375" style="0" bestFit="1" customWidth="1"/>
    <col min="8" max="8" width="13.625" style="0" customWidth="1"/>
    <col min="9" max="9" width="10.375" style="0" bestFit="1" customWidth="1"/>
    <col min="10" max="10" width="12.375" style="0" customWidth="1"/>
  </cols>
  <sheetData>
    <row r="1" ht="18">
      <c r="B1" s="78" t="s">
        <v>156</v>
      </c>
    </row>
    <row r="2" ht="13.5" thickBot="1"/>
    <row r="3" spans="1:10" ht="12.75">
      <c r="A3" s="148"/>
      <c r="B3" s="144"/>
      <c r="C3" s="144"/>
      <c r="D3" s="144" t="s">
        <v>81</v>
      </c>
      <c r="E3" s="144" t="s">
        <v>85</v>
      </c>
      <c r="F3" s="144" t="s">
        <v>82</v>
      </c>
      <c r="G3" s="144" t="s">
        <v>83</v>
      </c>
      <c r="H3" s="144" t="s">
        <v>86</v>
      </c>
      <c r="I3" s="144" t="s">
        <v>88</v>
      </c>
      <c r="J3" s="159" t="s">
        <v>89</v>
      </c>
    </row>
    <row r="4" spans="1:10" ht="12.75">
      <c r="A4" s="149"/>
      <c r="B4" s="145"/>
      <c r="C4" s="145"/>
      <c r="D4" s="145"/>
      <c r="E4" s="145"/>
      <c r="F4" s="145"/>
      <c r="G4" s="145"/>
      <c r="H4" s="145"/>
      <c r="I4" s="145"/>
      <c r="J4" s="160"/>
    </row>
    <row r="5" spans="1:10" ht="12.75">
      <c r="A5" s="149"/>
      <c r="B5" s="145"/>
      <c r="C5" s="145"/>
      <c r="D5" s="145"/>
      <c r="E5" s="145"/>
      <c r="F5" s="145"/>
      <c r="G5" s="145"/>
      <c r="H5" s="145"/>
      <c r="I5" s="145"/>
      <c r="J5" s="160"/>
    </row>
    <row r="6" spans="1:10" ht="18.75">
      <c r="A6" s="146" t="s">
        <v>0</v>
      </c>
      <c r="B6" s="147"/>
      <c r="C6" s="5"/>
      <c r="D6" s="45">
        <v>0.638888888888889</v>
      </c>
      <c r="E6" s="45">
        <v>0.40347222222222223</v>
      </c>
      <c r="F6" s="45">
        <v>0.5958333333333333</v>
      </c>
      <c r="G6" s="45">
        <v>0.6909722222222222</v>
      </c>
      <c r="H6" s="45" t="s">
        <v>92</v>
      </c>
      <c r="I6" s="45">
        <v>0.9027777777777778</v>
      </c>
      <c r="J6" s="47">
        <v>0.4756944444444444</v>
      </c>
    </row>
    <row r="7" spans="1:10" ht="18.75">
      <c r="A7" s="146" t="s">
        <v>1</v>
      </c>
      <c r="B7" s="147"/>
      <c r="C7" s="5"/>
      <c r="D7" s="45">
        <v>0.6569444444444444</v>
      </c>
      <c r="E7" s="45">
        <v>0.41111111111111115</v>
      </c>
      <c r="F7" s="45">
        <v>0.6013888888888889</v>
      </c>
      <c r="G7" s="45">
        <v>0.7291666666666666</v>
      </c>
      <c r="H7" s="45" t="s">
        <v>92</v>
      </c>
      <c r="I7" s="45">
        <v>0.9097222222222222</v>
      </c>
      <c r="J7" s="47">
        <v>0.4784722222222222</v>
      </c>
    </row>
    <row r="8" spans="1:10" ht="18.75">
      <c r="A8" s="146" t="s">
        <v>2</v>
      </c>
      <c r="B8" s="147"/>
      <c r="C8" s="5"/>
      <c r="D8" s="45">
        <v>0.6944444444444445</v>
      </c>
      <c r="E8" s="45">
        <v>0.45208333333333334</v>
      </c>
      <c r="F8" s="45">
        <v>0.6520833333333333</v>
      </c>
      <c r="G8" s="45">
        <v>0.7694444444444444</v>
      </c>
      <c r="H8" s="45" t="s">
        <v>92</v>
      </c>
      <c r="I8" s="45">
        <v>0.9583333333333334</v>
      </c>
      <c r="J8" s="47">
        <v>0.5194444444444445</v>
      </c>
    </row>
    <row r="9" spans="1:10" ht="18.75">
      <c r="A9" s="146" t="s">
        <v>3</v>
      </c>
      <c r="B9" s="147"/>
      <c r="C9" s="5"/>
      <c r="D9" s="45">
        <f>D8-D7</f>
        <v>0.03750000000000009</v>
      </c>
      <c r="E9" s="45">
        <f>E8-E7</f>
        <v>0.04097222222222219</v>
      </c>
      <c r="F9" s="45">
        <f>F8-F7</f>
        <v>0.050694444444444486</v>
      </c>
      <c r="G9" s="45">
        <f>G8-G7</f>
        <v>0.040277777777777746</v>
      </c>
      <c r="H9" s="45">
        <v>0</v>
      </c>
      <c r="I9" s="45">
        <f>I8-I7</f>
        <v>0.04861111111111116</v>
      </c>
      <c r="J9" s="47">
        <f>J8-J7</f>
        <v>0.0409722222222223</v>
      </c>
    </row>
    <row r="10" spans="1:10" ht="19.5" thickBot="1">
      <c r="A10" s="152" t="s">
        <v>5</v>
      </c>
      <c r="B10" s="153"/>
      <c r="C10" s="57"/>
      <c r="D10" s="62">
        <f aca="true" t="shared" si="0" ref="D10:J10">D9+D11*$C$30</f>
        <v>0.04618055555555564</v>
      </c>
      <c r="E10" s="62">
        <f t="shared" si="0"/>
        <v>0.04999999999999997</v>
      </c>
      <c r="F10" s="62">
        <f t="shared" si="0"/>
        <v>0.0791666666666667</v>
      </c>
      <c r="G10" s="62">
        <f t="shared" si="0"/>
        <v>0.06111111111111108</v>
      </c>
      <c r="H10" s="62">
        <f t="shared" si="0"/>
        <v>0.10416666666666667</v>
      </c>
      <c r="I10" s="62">
        <f t="shared" si="0"/>
        <v>0.06979166666666672</v>
      </c>
      <c r="J10" s="63">
        <f t="shared" si="0"/>
        <v>0.05625000000000008</v>
      </c>
    </row>
    <row r="11" spans="1:10" ht="18.75">
      <c r="A11" s="154" t="s">
        <v>4</v>
      </c>
      <c r="B11" s="155"/>
      <c r="C11" s="50" t="s">
        <v>6</v>
      </c>
      <c r="D11" s="89">
        <f>D15*$C$15+D16*$C$16+D18*$C$18+D19*$C$19+D20*$C$20+D21*$C$21+D22*$C$22+D23*$C$23+D25+D27*$C$27</f>
        <v>25</v>
      </c>
      <c r="E11" s="89">
        <f>E15*$C$15+E16*$C$16+E18*$C$18+E19*$C$19+E20*$C$20+E21*$C$21+E22*$C$22+E23*$C$23+E25+E27*$C$27</f>
        <v>26</v>
      </c>
      <c r="F11" s="89">
        <f>F15*$C$15+F16*$C$16+F18*$C$18+F19*$C$19+F20*$C$20+F21*$C$21+F22*$C$22+F23*$C$23+F25+F27*$C$27</f>
        <v>82</v>
      </c>
      <c r="G11" s="89">
        <f>G15*$C$15+G16*$C$16+G18*$C$18+G19*$C$19+G20*$C$20+G21*$C$21+G22*$C$22+G23*$C$23+G25+G27*$C$27</f>
        <v>60</v>
      </c>
      <c r="H11" s="89">
        <f>H15*$C$15+H16*$C$16+H18*$C$18+H19*$C$19+H20*$C$20+H21*$C$21+H22*$C$22+H23*$C$23+H25+H27*$C$27+H28*C28</f>
        <v>300</v>
      </c>
      <c r="I11" s="89">
        <f>I15*$C$15+I16*$C$16+I18*$C$18+I19*$C$19+I20*$C$20+I21*$C$21+I22*$C$22+I23*$C$23+I25+I27*$C$27</f>
        <v>61</v>
      </c>
      <c r="J11" s="90">
        <f>J15*$C$15+J16*$C$16+J18*$C$18+J19*$C$19+J20*$C$20+J21*$C$21+J22*$C$22+J23*$C$23+J25+J27*$C$27</f>
        <v>44</v>
      </c>
    </row>
    <row r="12" spans="1:10" ht="38.25">
      <c r="A12" s="53">
        <v>1</v>
      </c>
      <c r="B12" s="7" t="s">
        <v>23</v>
      </c>
      <c r="C12" s="97" t="s">
        <v>8</v>
      </c>
      <c r="D12" s="5"/>
      <c r="E12" s="5"/>
      <c r="F12" s="5"/>
      <c r="G12" s="11"/>
      <c r="H12" s="5"/>
      <c r="I12" s="5"/>
      <c r="J12" s="54"/>
    </row>
    <row r="13" spans="1:10" ht="12.75">
      <c r="A13" s="156">
        <v>2</v>
      </c>
      <c r="B13" s="157" t="s">
        <v>41</v>
      </c>
      <c r="C13" s="162" t="s">
        <v>8</v>
      </c>
      <c r="D13" s="151"/>
      <c r="E13" s="151"/>
      <c r="F13" s="151"/>
      <c r="G13" s="151"/>
      <c r="H13" s="151"/>
      <c r="I13" s="151"/>
      <c r="J13" s="158"/>
    </row>
    <row r="14" spans="1:10" ht="12.75">
      <c r="A14" s="156"/>
      <c r="B14" s="157"/>
      <c r="C14" s="162"/>
      <c r="D14" s="151"/>
      <c r="E14" s="151"/>
      <c r="F14" s="151"/>
      <c r="G14" s="151"/>
      <c r="H14" s="151"/>
      <c r="I14" s="151"/>
      <c r="J14" s="158"/>
    </row>
    <row r="15" spans="1:10" ht="25.5">
      <c r="A15" s="53">
        <v>3</v>
      </c>
      <c r="B15" s="7" t="s">
        <v>42</v>
      </c>
      <c r="C15" s="97">
        <v>5</v>
      </c>
      <c r="D15" s="5">
        <v>2</v>
      </c>
      <c r="E15" s="5">
        <v>3</v>
      </c>
      <c r="F15" s="5">
        <v>4</v>
      </c>
      <c r="G15" s="5">
        <v>2</v>
      </c>
      <c r="H15" s="5"/>
      <c r="I15" s="5">
        <v>1</v>
      </c>
      <c r="J15" s="54">
        <v>4</v>
      </c>
    </row>
    <row r="16" spans="1:10" ht="12.75">
      <c r="A16" s="156">
        <v>4</v>
      </c>
      <c r="B16" s="157" t="s">
        <v>43</v>
      </c>
      <c r="C16" s="162">
        <v>10</v>
      </c>
      <c r="D16" s="151"/>
      <c r="E16" s="151"/>
      <c r="F16" s="151">
        <v>1</v>
      </c>
      <c r="G16" s="151"/>
      <c r="H16" s="151"/>
      <c r="I16" s="151"/>
      <c r="J16" s="158"/>
    </row>
    <row r="17" spans="1:10" ht="12.75">
      <c r="A17" s="156"/>
      <c r="B17" s="157"/>
      <c r="C17" s="162"/>
      <c r="D17" s="151"/>
      <c r="E17" s="151"/>
      <c r="F17" s="151"/>
      <c r="G17" s="151"/>
      <c r="H17" s="151"/>
      <c r="I17" s="151"/>
      <c r="J17" s="158"/>
    </row>
    <row r="18" spans="1:10" ht="18.75">
      <c r="A18" s="53">
        <v>5</v>
      </c>
      <c r="B18" s="7" t="s">
        <v>35</v>
      </c>
      <c r="C18" s="97">
        <v>10</v>
      </c>
      <c r="D18" s="5">
        <v>1</v>
      </c>
      <c r="E18" s="5"/>
      <c r="F18" s="5">
        <v>5</v>
      </c>
      <c r="G18" s="5">
        <v>4</v>
      </c>
      <c r="H18" s="5"/>
      <c r="I18" s="5">
        <v>5</v>
      </c>
      <c r="J18" s="54">
        <v>2</v>
      </c>
    </row>
    <row r="19" spans="1:10" ht="18.75">
      <c r="A19" s="53">
        <v>6</v>
      </c>
      <c r="B19" s="7" t="s">
        <v>26</v>
      </c>
      <c r="C19" s="97">
        <v>3</v>
      </c>
      <c r="D19" s="5">
        <v>1</v>
      </c>
      <c r="E19" s="5">
        <v>3</v>
      </c>
      <c r="F19" s="5"/>
      <c r="G19" s="5">
        <v>2</v>
      </c>
      <c r="H19" s="5"/>
      <c r="I19" s="5">
        <v>2</v>
      </c>
      <c r="J19" s="54">
        <v>1</v>
      </c>
    </row>
    <row r="20" spans="1:10" ht="18.75">
      <c r="A20" s="53">
        <v>7</v>
      </c>
      <c r="B20" s="7" t="s">
        <v>14</v>
      </c>
      <c r="C20" s="97">
        <v>10</v>
      </c>
      <c r="D20" s="5"/>
      <c r="E20" s="5"/>
      <c r="F20" s="5"/>
      <c r="G20" s="5"/>
      <c r="H20" s="5"/>
      <c r="I20" s="5"/>
      <c r="J20" s="54"/>
    </row>
    <row r="21" spans="1:10" ht="25.5">
      <c r="A21" s="53">
        <v>8</v>
      </c>
      <c r="B21" s="7" t="s">
        <v>15</v>
      </c>
      <c r="C21" s="97">
        <v>1</v>
      </c>
      <c r="D21" s="5"/>
      <c r="E21" s="5"/>
      <c r="F21" s="5">
        <v>1</v>
      </c>
      <c r="G21" s="5"/>
      <c r="H21" s="5"/>
      <c r="I21" s="5"/>
      <c r="J21" s="54"/>
    </row>
    <row r="22" spans="1:10" ht="18.75">
      <c r="A22" s="53">
        <v>9</v>
      </c>
      <c r="B22" s="7" t="s">
        <v>16</v>
      </c>
      <c r="C22" s="97">
        <v>1</v>
      </c>
      <c r="D22" s="5">
        <v>1</v>
      </c>
      <c r="E22" s="5"/>
      <c r="F22" s="5"/>
      <c r="G22" s="5">
        <v>2</v>
      </c>
      <c r="H22" s="5"/>
      <c r="I22" s="5"/>
      <c r="J22" s="54"/>
    </row>
    <row r="23" spans="1:10" ht="12.75">
      <c r="A23" s="156">
        <v>10</v>
      </c>
      <c r="B23" s="157" t="s">
        <v>31</v>
      </c>
      <c r="C23" s="162">
        <v>1</v>
      </c>
      <c r="D23" s="151"/>
      <c r="E23" s="151"/>
      <c r="F23" s="151"/>
      <c r="G23" s="151"/>
      <c r="H23" s="151"/>
      <c r="I23" s="151"/>
      <c r="J23" s="158"/>
    </row>
    <row r="24" spans="1:10" ht="12.75">
      <c r="A24" s="156"/>
      <c r="B24" s="157"/>
      <c r="C24" s="162"/>
      <c r="D24" s="151"/>
      <c r="E24" s="151"/>
      <c r="F24" s="151"/>
      <c r="G24" s="151"/>
      <c r="H24" s="151"/>
      <c r="I24" s="151"/>
      <c r="J24" s="158"/>
    </row>
    <row r="25" spans="1:10" ht="12.75">
      <c r="A25" s="156">
        <v>11</v>
      </c>
      <c r="B25" s="157" t="s">
        <v>30</v>
      </c>
      <c r="C25" s="162" t="s">
        <v>22</v>
      </c>
      <c r="D25" s="151"/>
      <c r="E25" s="151"/>
      <c r="F25" s="151"/>
      <c r="G25" s="151"/>
      <c r="H25" s="151"/>
      <c r="I25" s="151"/>
      <c r="J25" s="158"/>
    </row>
    <row r="26" spans="1:10" ht="12.75">
      <c r="A26" s="156"/>
      <c r="B26" s="157"/>
      <c r="C26" s="162"/>
      <c r="D26" s="151"/>
      <c r="E26" s="151"/>
      <c r="F26" s="151"/>
      <c r="G26" s="151"/>
      <c r="H26" s="151"/>
      <c r="I26" s="151"/>
      <c r="J26" s="158"/>
    </row>
    <row r="27" spans="1:10" ht="12.75">
      <c r="A27" s="91">
        <v>12</v>
      </c>
      <c r="B27" s="8" t="s">
        <v>103</v>
      </c>
      <c r="C27" s="98">
        <v>1</v>
      </c>
      <c r="D27" s="1">
        <v>1</v>
      </c>
      <c r="E27" s="1">
        <v>2</v>
      </c>
      <c r="F27" s="1">
        <v>1</v>
      </c>
      <c r="G27" s="1">
        <v>2</v>
      </c>
      <c r="H27" s="1"/>
      <c r="I27" s="1"/>
      <c r="J27" s="94">
        <v>1</v>
      </c>
    </row>
    <row r="28" spans="1:10" ht="13.5" thickBot="1">
      <c r="A28" s="82">
        <v>13</v>
      </c>
      <c r="B28" s="71" t="s">
        <v>104</v>
      </c>
      <c r="C28" s="99">
        <v>300</v>
      </c>
      <c r="D28" s="84"/>
      <c r="E28" s="84"/>
      <c r="F28" s="84"/>
      <c r="G28" s="84"/>
      <c r="H28" s="84">
        <v>1</v>
      </c>
      <c r="I28" s="84"/>
      <c r="J28" s="85"/>
    </row>
    <row r="29" spans="1:10" ht="12.75">
      <c r="A29" s="86"/>
      <c r="B29" s="9"/>
      <c r="C29" s="86"/>
      <c r="D29" s="18"/>
      <c r="E29" s="18"/>
      <c r="F29" s="18"/>
      <c r="G29" s="18"/>
      <c r="H29" s="18"/>
      <c r="I29" s="18"/>
      <c r="J29" s="18"/>
    </row>
    <row r="30" spans="2:3" ht="12.75">
      <c r="B30" t="s">
        <v>84</v>
      </c>
      <c r="C30" s="10">
        <v>0.00034722222222222224</v>
      </c>
    </row>
  </sheetData>
  <mergeCells count="55">
    <mergeCell ref="E25:E26"/>
    <mergeCell ref="J25:J26"/>
    <mergeCell ref="F25:F26"/>
    <mergeCell ref="H3:H5"/>
    <mergeCell ref="H13:H14"/>
    <mergeCell ref="H16:H17"/>
    <mergeCell ref="H23:H24"/>
    <mergeCell ref="H25:H26"/>
    <mergeCell ref="E16:E17"/>
    <mergeCell ref="J16:J17"/>
    <mergeCell ref="F16:F17"/>
    <mergeCell ref="E23:E24"/>
    <mergeCell ref="J23:J24"/>
    <mergeCell ref="F23:F24"/>
    <mergeCell ref="G16:G17"/>
    <mergeCell ref="I16:I17"/>
    <mergeCell ref="E3:E5"/>
    <mergeCell ref="J3:J5"/>
    <mergeCell ref="F3:F5"/>
    <mergeCell ref="E13:E14"/>
    <mergeCell ref="J13:J14"/>
    <mergeCell ref="F13:F14"/>
    <mergeCell ref="I13:I14"/>
    <mergeCell ref="G3:G5"/>
    <mergeCell ref="G13:G14"/>
    <mergeCell ref="A25:A26"/>
    <mergeCell ref="B25:B26"/>
    <mergeCell ref="C25:C26"/>
    <mergeCell ref="D25:D26"/>
    <mergeCell ref="G25:G26"/>
    <mergeCell ref="I25:I26"/>
    <mergeCell ref="G23:G24"/>
    <mergeCell ref="I23:I24"/>
    <mergeCell ref="A16:A17"/>
    <mergeCell ref="B16:B17"/>
    <mergeCell ref="C16:C17"/>
    <mergeCell ref="D16:D17"/>
    <mergeCell ref="A23:A24"/>
    <mergeCell ref="B23:B24"/>
    <mergeCell ref="C23:C24"/>
    <mergeCell ref="D23:D24"/>
    <mergeCell ref="A13:A14"/>
    <mergeCell ref="B13:B14"/>
    <mergeCell ref="C13:C14"/>
    <mergeCell ref="D13:D14"/>
    <mergeCell ref="A9:B9"/>
    <mergeCell ref="A10:B10"/>
    <mergeCell ref="A11:B11"/>
    <mergeCell ref="I3:I5"/>
    <mergeCell ref="A6:B6"/>
    <mergeCell ref="A7:B7"/>
    <mergeCell ref="A8:B8"/>
    <mergeCell ref="A3:B5"/>
    <mergeCell ref="C3:C5"/>
    <mergeCell ref="D3:D5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workbookViewId="0" topLeftCell="A1">
      <selection activeCell="C12" sqref="C12:C23"/>
    </sheetView>
  </sheetViews>
  <sheetFormatPr defaultColWidth="9.00390625" defaultRowHeight="12.75"/>
  <cols>
    <col min="2" max="2" width="46.00390625" style="0" customWidth="1"/>
    <col min="4" max="4" width="10.00390625" style="0" customWidth="1"/>
    <col min="5" max="5" width="10.125" style="0" bestFit="1" customWidth="1"/>
    <col min="6" max="6" width="14.375" style="0" customWidth="1"/>
    <col min="7" max="7" width="12.25390625" style="0" customWidth="1"/>
    <col min="8" max="8" width="13.00390625" style="0" customWidth="1"/>
    <col min="9" max="9" width="10.125" style="0" bestFit="1" customWidth="1"/>
    <col min="10" max="10" width="12.00390625" style="0" customWidth="1"/>
  </cols>
  <sheetData>
    <row r="1" ht="18">
      <c r="B1" s="78" t="s">
        <v>157</v>
      </c>
    </row>
    <row r="2" ht="13.5" thickBot="1"/>
    <row r="3" spans="1:10" ht="12.75">
      <c r="A3" s="148"/>
      <c r="B3" s="144"/>
      <c r="C3" s="144"/>
      <c r="D3" s="144" t="s">
        <v>81</v>
      </c>
      <c r="E3" s="144" t="s">
        <v>85</v>
      </c>
      <c r="F3" s="144" t="s">
        <v>82</v>
      </c>
      <c r="G3" s="144" t="s">
        <v>83</v>
      </c>
      <c r="H3" s="144" t="s">
        <v>86</v>
      </c>
      <c r="I3" s="144" t="s">
        <v>88</v>
      </c>
      <c r="J3" s="159" t="s">
        <v>89</v>
      </c>
    </row>
    <row r="4" spans="1:10" ht="12.75">
      <c r="A4" s="149"/>
      <c r="B4" s="145"/>
      <c r="C4" s="145"/>
      <c r="D4" s="145"/>
      <c r="E4" s="145"/>
      <c r="F4" s="145"/>
      <c r="G4" s="145"/>
      <c r="H4" s="145"/>
      <c r="I4" s="145"/>
      <c r="J4" s="160"/>
    </row>
    <row r="5" spans="1:10" ht="12.75">
      <c r="A5" s="149"/>
      <c r="B5" s="145"/>
      <c r="C5" s="145"/>
      <c r="D5" s="145"/>
      <c r="E5" s="145"/>
      <c r="F5" s="145"/>
      <c r="G5" s="145"/>
      <c r="H5" s="145"/>
      <c r="I5" s="145"/>
      <c r="J5" s="160"/>
    </row>
    <row r="6" spans="1:10" ht="18.75">
      <c r="A6" s="146" t="s">
        <v>0</v>
      </c>
      <c r="B6" s="147"/>
      <c r="C6" s="5"/>
      <c r="D6" s="6">
        <v>0.45</v>
      </c>
      <c r="E6" s="6">
        <v>0.5854166666666667</v>
      </c>
      <c r="F6" s="6">
        <v>0.7277777777777777</v>
      </c>
      <c r="G6" s="6">
        <v>0.49652777777777773</v>
      </c>
      <c r="H6" s="6" t="s">
        <v>92</v>
      </c>
      <c r="I6" s="6">
        <v>0.48125</v>
      </c>
      <c r="J6" s="81">
        <v>0.40277777777777773</v>
      </c>
    </row>
    <row r="7" spans="1:10" ht="18.75">
      <c r="A7" s="146" t="s">
        <v>1</v>
      </c>
      <c r="B7" s="147"/>
      <c r="C7" s="5"/>
      <c r="D7" s="6">
        <v>0.4527777777777778</v>
      </c>
      <c r="E7" s="6">
        <v>0.5888888888888889</v>
      </c>
      <c r="F7" s="6">
        <v>0.73125</v>
      </c>
      <c r="G7" s="6">
        <v>0.4979166666666666</v>
      </c>
      <c r="H7" s="6" t="s">
        <v>92</v>
      </c>
      <c r="I7" s="6">
        <v>0.48333333333333334</v>
      </c>
      <c r="J7" s="81">
        <v>0.4048611111111111</v>
      </c>
    </row>
    <row r="8" spans="1:10" ht="18.75">
      <c r="A8" s="146" t="s">
        <v>2</v>
      </c>
      <c r="B8" s="147"/>
      <c r="C8" s="5"/>
      <c r="D8" s="6">
        <v>0.4784722222222222</v>
      </c>
      <c r="E8" s="6">
        <v>0.5958333333333333</v>
      </c>
      <c r="F8" s="6">
        <v>0.7604166666666666</v>
      </c>
      <c r="G8" s="6">
        <v>0.5090277777777777</v>
      </c>
      <c r="H8" s="6" t="s">
        <v>92</v>
      </c>
      <c r="I8" s="6">
        <v>0.4923611111111111</v>
      </c>
      <c r="J8" s="81">
        <v>0</v>
      </c>
    </row>
    <row r="9" spans="1:10" ht="18.75">
      <c r="A9" s="146" t="s">
        <v>3</v>
      </c>
      <c r="B9" s="147"/>
      <c r="C9" s="5"/>
      <c r="D9" s="6">
        <f>D8-D7</f>
        <v>0.02569444444444441</v>
      </c>
      <c r="E9" s="6">
        <f>E8-E7</f>
        <v>0.00694444444444442</v>
      </c>
      <c r="F9" s="6">
        <f>F8-F7</f>
        <v>0.029166666666666674</v>
      </c>
      <c r="G9" s="6">
        <f>G8-G7</f>
        <v>0.011111111111111127</v>
      </c>
      <c r="H9" s="6">
        <v>0</v>
      </c>
      <c r="I9" s="6">
        <f>I8-I7</f>
        <v>0.009027777777777746</v>
      </c>
      <c r="J9" s="81">
        <v>0</v>
      </c>
    </row>
    <row r="10" spans="1:10" ht="19.5" thickBot="1">
      <c r="A10" s="152" t="s">
        <v>5</v>
      </c>
      <c r="B10" s="153"/>
      <c r="C10" s="57"/>
      <c r="D10" s="48">
        <f aca="true" t="shared" si="0" ref="D10:J10">D9+D11*$C$25</f>
        <v>0.02743055555555552</v>
      </c>
      <c r="E10" s="48">
        <f t="shared" si="0"/>
        <v>0.00694444444444442</v>
      </c>
      <c r="F10" s="48">
        <f t="shared" si="0"/>
        <v>0.029166666666666674</v>
      </c>
      <c r="G10" s="48">
        <f t="shared" si="0"/>
        <v>0.012847222222222239</v>
      </c>
      <c r="H10" s="48">
        <f t="shared" si="0"/>
        <v>0.04166666666666667</v>
      </c>
      <c r="I10" s="48">
        <f t="shared" si="0"/>
        <v>0.009027777777777746</v>
      </c>
      <c r="J10" s="49">
        <f t="shared" si="0"/>
        <v>0.04166666666666667</v>
      </c>
    </row>
    <row r="11" spans="1:10" ht="18.75">
      <c r="A11" s="154" t="s">
        <v>4</v>
      </c>
      <c r="B11" s="155"/>
      <c r="C11" s="50" t="s">
        <v>6</v>
      </c>
      <c r="D11" s="51">
        <f aca="true" t="shared" si="1" ref="D11:J11">D15*$C$15+D16*$C$16+D17*$C$17+D19*$C$19+D21+D23*$C$23</f>
        <v>5</v>
      </c>
      <c r="E11" s="51">
        <f t="shared" si="1"/>
        <v>0</v>
      </c>
      <c r="F11" s="51">
        <f t="shared" si="1"/>
        <v>0</v>
      </c>
      <c r="G11" s="51">
        <f t="shared" si="1"/>
        <v>5</v>
      </c>
      <c r="H11" s="51">
        <f t="shared" si="1"/>
        <v>120</v>
      </c>
      <c r="I11" s="51">
        <f t="shared" si="1"/>
        <v>0</v>
      </c>
      <c r="J11" s="52">
        <f t="shared" si="1"/>
        <v>120</v>
      </c>
    </row>
    <row r="12" spans="1:10" ht="38.25">
      <c r="A12" s="53">
        <v>1</v>
      </c>
      <c r="B12" s="7" t="s">
        <v>23</v>
      </c>
      <c r="C12" s="80" t="s">
        <v>8</v>
      </c>
      <c r="D12" s="5"/>
      <c r="E12" s="5"/>
      <c r="F12" s="5"/>
      <c r="G12" s="5"/>
      <c r="H12" s="5"/>
      <c r="I12" s="5"/>
      <c r="J12" s="54"/>
    </row>
    <row r="13" spans="1:10" ht="18.75">
      <c r="A13" s="53">
        <v>2</v>
      </c>
      <c r="B13" s="7" t="s">
        <v>44</v>
      </c>
      <c r="C13" s="80" t="s">
        <v>8</v>
      </c>
      <c r="D13" s="5"/>
      <c r="E13" s="5"/>
      <c r="F13" s="5"/>
      <c r="G13" s="5"/>
      <c r="H13" s="5"/>
      <c r="I13" s="5"/>
      <c r="J13" s="54"/>
    </row>
    <row r="14" spans="1:10" ht="18.75">
      <c r="A14" s="53">
        <v>3</v>
      </c>
      <c r="B14" s="7" t="s">
        <v>45</v>
      </c>
      <c r="C14" s="80" t="s">
        <v>8</v>
      </c>
      <c r="D14" s="5"/>
      <c r="E14" s="5"/>
      <c r="F14" s="5"/>
      <c r="G14" s="5"/>
      <c r="H14" s="5"/>
      <c r="I14" s="5"/>
      <c r="J14" s="54"/>
    </row>
    <row r="15" spans="1:10" ht="18.75">
      <c r="A15" s="53">
        <v>4</v>
      </c>
      <c r="B15" s="7" t="s">
        <v>46</v>
      </c>
      <c r="C15" s="80">
        <v>5</v>
      </c>
      <c r="D15" s="5">
        <v>1</v>
      </c>
      <c r="E15" s="5"/>
      <c r="F15" s="5"/>
      <c r="G15" s="5">
        <v>1</v>
      </c>
      <c r="H15" s="5"/>
      <c r="I15" s="5"/>
      <c r="J15" s="54"/>
    </row>
    <row r="16" spans="1:10" ht="25.5">
      <c r="A16" s="53">
        <v>5</v>
      </c>
      <c r="B16" s="7" t="s">
        <v>47</v>
      </c>
      <c r="C16" s="80">
        <v>2</v>
      </c>
      <c r="D16" s="5"/>
      <c r="E16" s="5"/>
      <c r="F16" s="5"/>
      <c r="G16" s="5"/>
      <c r="H16" s="5"/>
      <c r="I16" s="5"/>
      <c r="J16" s="54"/>
    </row>
    <row r="17" spans="1:10" ht="12.75">
      <c r="A17" s="156">
        <v>6</v>
      </c>
      <c r="B17" s="157" t="s">
        <v>48</v>
      </c>
      <c r="C17" s="171">
        <v>2</v>
      </c>
      <c r="D17" s="151"/>
      <c r="E17" s="151"/>
      <c r="F17" s="151"/>
      <c r="G17" s="151"/>
      <c r="H17" s="151"/>
      <c r="I17" s="151"/>
      <c r="J17" s="158"/>
    </row>
    <row r="18" spans="1:10" ht="12.75">
      <c r="A18" s="156"/>
      <c r="B18" s="157"/>
      <c r="C18" s="171"/>
      <c r="D18" s="151"/>
      <c r="E18" s="151"/>
      <c r="F18" s="151"/>
      <c r="G18" s="151"/>
      <c r="H18" s="151"/>
      <c r="I18" s="151"/>
      <c r="J18" s="158"/>
    </row>
    <row r="19" spans="1:10" ht="12.75">
      <c r="A19" s="156">
        <v>7</v>
      </c>
      <c r="B19" s="157" t="s">
        <v>49</v>
      </c>
      <c r="C19" s="171">
        <v>10</v>
      </c>
      <c r="D19" s="151"/>
      <c r="E19" s="151"/>
      <c r="F19" s="151"/>
      <c r="G19" s="151"/>
      <c r="H19" s="151"/>
      <c r="I19" s="151"/>
      <c r="J19" s="158"/>
    </row>
    <row r="20" spans="1:10" ht="12.75">
      <c r="A20" s="156"/>
      <c r="B20" s="157"/>
      <c r="C20" s="171"/>
      <c r="D20" s="151"/>
      <c r="E20" s="151"/>
      <c r="F20" s="151"/>
      <c r="G20" s="151"/>
      <c r="H20" s="151"/>
      <c r="I20" s="151"/>
      <c r="J20" s="158"/>
    </row>
    <row r="21" spans="1:10" ht="12.75">
      <c r="A21" s="156">
        <v>8</v>
      </c>
      <c r="B21" s="157" t="s">
        <v>30</v>
      </c>
      <c r="C21" s="171" t="s">
        <v>22</v>
      </c>
      <c r="D21" s="151"/>
      <c r="E21" s="151"/>
      <c r="F21" s="151"/>
      <c r="G21" s="151"/>
      <c r="H21" s="151"/>
      <c r="I21" s="151"/>
      <c r="J21" s="158"/>
    </row>
    <row r="22" spans="1:10" ht="12.75">
      <c r="A22" s="156"/>
      <c r="B22" s="157"/>
      <c r="C22" s="171"/>
      <c r="D22" s="151"/>
      <c r="E22" s="151"/>
      <c r="F22" s="151"/>
      <c r="G22" s="151"/>
      <c r="H22" s="151"/>
      <c r="I22" s="151"/>
      <c r="J22" s="158"/>
    </row>
    <row r="23" spans="1:10" ht="13.5" thickBot="1">
      <c r="A23" s="96">
        <v>9</v>
      </c>
      <c r="B23" s="84" t="s">
        <v>91</v>
      </c>
      <c r="C23" s="77">
        <v>120</v>
      </c>
      <c r="D23" s="84"/>
      <c r="E23" s="84"/>
      <c r="F23" s="84"/>
      <c r="G23" s="84"/>
      <c r="H23" s="84">
        <v>1</v>
      </c>
      <c r="I23" s="84"/>
      <c r="J23" s="85">
        <v>1</v>
      </c>
    </row>
    <row r="24" spans="1:10" ht="12.75">
      <c r="A24" s="18"/>
      <c r="B24" s="18"/>
      <c r="C24" s="33"/>
      <c r="D24" s="18"/>
      <c r="E24" s="18"/>
      <c r="F24" s="18"/>
      <c r="G24" s="18"/>
      <c r="H24" s="18"/>
      <c r="I24" s="18"/>
      <c r="J24" s="18"/>
    </row>
    <row r="25" spans="2:3" ht="12.75">
      <c r="B25" s="3" t="s">
        <v>84</v>
      </c>
      <c r="C25" s="4">
        <v>0.00034722222222222224</v>
      </c>
    </row>
  </sheetData>
  <mergeCells count="45">
    <mergeCell ref="H3:H5"/>
    <mergeCell ref="H17:H18"/>
    <mergeCell ref="H19:H20"/>
    <mergeCell ref="H21:H22"/>
    <mergeCell ref="I19:I20"/>
    <mergeCell ref="J21:J22"/>
    <mergeCell ref="D21:D22"/>
    <mergeCell ref="I21:I22"/>
    <mergeCell ref="E21:E22"/>
    <mergeCell ref="F21:F22"/>
    <mergeCell ref="J19:J20"/>
    <mergeCell ref="D19:D20"/>
    <mergeCell ref="E19:E20"/>
    <mergeCell ref="F19:F20"/>
    <mergeCell ref="I3:I5"/>
    <mergeCell ref="J17:J18"/>
    <mergeCell ref="D17:D18"/>
    <mergeCell ref="I17:I18"/>
    <mergeCell ref="J3:J5"/>
    <mergeCell ref="D3:D5"/>
    <mergeCell ref="E17:E18"/>
    <mergeCell ref="F17:F18"/>
    <mergeCell ref="E3:E5"/>
    <mergeCell ref="G3:G5"/>
    <mergeCell ref="A21:A22"/>
    <mergeCell ref="B21:B22"/>
    <mergeCell ref="C21:C22"/>
    <mergeCell ref="G21:G22"/>
    <mergeCell ref="A19:A20"/>
    <mergeCell ref="B19:B20"/>
    <mergeCell ref="C19:C20"/>
    <mergeCell ref="G19:G20"/>
    <mergeCell ref="A17:A18"/>
    <mergeCell ref="B17:B18"/>
    <mergeCell ref="C17:C18"/>
    <mergeCell ref="G17:G18"/>
    <mergeCell ref="A9:B9"/>
    <mergeCell ref="A10:B10"/>
    <mergeCell ref="A11:B11"/>
    <mergeCell ref="F3:F5"/>
    <mergeCell ref="A6:B6"/>
    <mergeCell ref="A7:B7"/>
    <mergeCell ref="A8:B8"/>
    <mergeCell ref="A3:B5"/>
    <mergeCell ref="C3:C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P19" sqref="P19"/>
    </sheetView>
  </sheetViews>
  <sheetFormatPr defaultColWidth="9.00390625" defaultRowHeight="12.75"/>
  <cols>
    <col min="2" max="2" width="49.125" style="0" customWidth="1"/>
    <col min="4" max="4" width="13.125" style="0" customWidth="1"/>
    <col min="5" max="5" width="13.75390625" style="0" customWidth="1"/>
    <col min="6" max="6" width="14.375" style="0" customWidth="1"/>
    <col min="7" max="7" width="13.375" style="0" customWidth="1"/>
    <col min="8" max="8" width="10.375" style="0" bestFit="1" customWidth="1"/>
    <col min="9" max="9" width="12.625" style="0" customWidth="1"/>
    <col min="10" max="10" width="10.375" style="0" bestFit="1" customWidth="1"/>
    <col min="11" max="11" width="17.75390625" style="0" customWidth="1"/>
  </cols>
  <sheetData>
    <row r="1" ht="18">
      <c r="B1" s="78" t="s">
        <v>158</v>
      </c>
    </row>
    <row r="2" ht="13.5" thickBot="1"/>
    <row r="3" spans="1:11" ht="12.75">
      <c r="A3" s="148"/>
      <c r="B3" s="144"/>
      <c r="C3" s="144"/>
      <c r="D3" s="144" t="s">
        <v>100</v>
      </c>
      <c r="E3" s="144" t="s">
        <v>107</v>
      </c>
      <c r="F3" s="144" t="s">
        <v>101</v>
      </c>
      <c r="G3" s="144" t="s">
        <v>108</v>
      </c>
      <c r="H3" s="144" t="s">
        <v>98</v>
      </c>
      <c r="I3" s="144" t="s">
        <v>109</v>
      </c>
      <c r="J3" s="144" t="s">
        <v>95</v>
      </c>
      <c r="K3" s="159" t="s">
        <v>96</v>
      </c>
    </row>
    <row r="4" spans="1:11" ht="12.75">
      <c r="A4" s="149"/>
      <c r="B4" s="145"/>
      <c r="C4" s="145"/>
      <c r="D4" s="145"/>
      <c r="E4" s="145"/>
      <c r="F4" s="145"/>
      <c r="G4" s="145"/>
      <c r="H4" s="145"/>
      <c r="I4" s="145"/>
      <c r="J4" s="145"/>
      <c r="K4" s="160"/>
    </row>
    <row r="5" spans="1:11" ht="12.75">
      <c r="A5" s="149"/>
      <c r="B5" s="145"/>
      <c r="C5" s="145"/>
      <c r="D5" s="145"/>
      <c r="E5" s="145"/>
      <c r="F5" s="145"/>
      <c r="G5" s="145"/>
      <c r="H5" s="145"/>
      <c r="I5" s="145"/>
      <c r="J5" s="145"/>
      <c r="K5" s="160"/>
    </row>
    <row r="6" spans="1:11" ht="18.75">
      <c r="A6" s="146" t="s">
        <v>0</v>
      </c>
      <c r="B6" s="147"/>
      <c r="C6" s="5"/>
      <c r="D6" s="45">
        <v>0.42083333333333334</v>
      </c>
      <c r="E6" s="45">
        <v>0.4388888888888889</v>
      </c>
      <c r="F6" s="45">
        <v>0.4486111111111111</v>
      </c>
      <c r="G6" s="45">
        <v>0.4847222222222222</v>
      </c>
      <c r="H6" s="45">
        <v>0.5034722222222222</v>
      </c>
      <c r="I6" s="45">
        <v>0.5208333333333334</v>
      </c>
      <c r="J6" s="45">
        <v>0.5409722222222222</v>
      </c>
      <c r="K6" s="47">
        <v>0.5875</v>
      </c>
    </row>
    <row r="7" spans="1:11" ht="18.75">
      <c r="A7" s="146" t="s">
        <v>1</v>
      </c>
      <c r="B7" s="147"/>
      <c r="C7" s="5"/>
      <c r="D7" s="45">
        <v>0.4222222222222222</v>
      </c>
      <c r="E7" s="45">
        <v>0.44305555555555554</v>
      </c>
      <c r="F7" s="45">
        <v>0.46388888888888885</v>
      </c>
      <c r="G7" s="45">
        <v>0.4847222222222222</v>
      </c>
      <c r="H7" s="45">
        <v>0.5034722222222222</v>
      </c>
      <c r="I7" s="45">
        <v>0.5388888888888889</v>
      </c>
      <c r="J7" s="45">
        <v>0.5722222222222222</v>
      </c>
      <c r="K7" s="47">
        <v>0.5951388888888889</v>
      </c>
    </row>
    <row r="8" spans="1:11" ht="18.75">
      <c r="A8" s="172" t="s">
        <v>125</v>
      </c>
      <c r="B8" s="173"/>
      <c r="C8" s="5"/>
      <c r="D8" s="45">
        <f>D7-D6</f>
        <v>0.001388888888888884</v>
      </c>
      <c r="E8" s="45">
        <f aca="true" t="shared" si="0" ref="E8:K8">E7-E6</f>
        <v>0.004166666666666652</v>
      </c>
      <c r="F8" s="45">
        <f t="shared" si="0"/>
        <v>0.015277777777777724</v>
      </c>
      <c r="G8" s="45">
        <f t="shared" si="0"/>
        <v>0</v>
      </c>
      <c r="H8" s="45">
        <f t="shared" si="0"/>
        <v>0</v>
      </c>
      <c r="I8" s="45">
        <f t="shared" si="0"/>
        <v>0.01805555555555549</v>
      </c>
      <c r="J8" s="45">
        <f t="shared" si="0"/>
        <v>0.03125</v>
      </c>
      <c r="K8" s="47">
        <f t="shared" si="0"/>
        <v>0.007638888888888862</v>
      </c>
    </row>
    <row r="9" spans="1:11" ht="18.75">
      <c r="A9" s="146" t="s">
        <v>2</v>
      </c>
      <c r="B9" s="147"/>
      <c r="C9" s="5"/>
      <c r="D9" s="45">
        <v>0.4222222222222222</v>
      </c>
      <c r="E9" s="45">
        <v>0.47291666666666665</v>
      </c>
      <c r="F9" s="45">
        <v>0.46388888888888885</v>
      </c>
      <c r="G9" s="45">
        <v>0.5041666666666667</v>
      </c>
      <c r="H9" s="45">
        <v>0.5465277777777778</v>
      </c>
      <c r="I9" s="45">
        <v>0.5722222222222222</v>
      </c>
      <c r="J9" s="45">
        <v>0.5944444444444444</v>
      </c>
      <c r="K9" s="47">
        <v>0.6361111111111112</v>
      </c>
    </row>
    <row r="10" spans="1:11" ht="18.75">
      <c r="A10" s="146" t="s">
        <v>3</v>
      </c>
      <c r="B10" s="147"/>
      <c r="C10" s="5"/>
      <c r="D10" s="45">
        <f>D9-D7</f>
        <v>0</v>
      </c>
      <c r="E10" s="45">
        <f aca="true" t="shared" si="1" ref="E10:K10">E9-E7</f>
        <v>0.029861111111111116</v>
      </c>
      <c r="F10" s="45">
        <f t="shared" si="1"/>
        <v>0</v>
      </c>
      <c r="G10" s="45">
        <f t="shared" si="1"/>
        <v>0.01944444444444443</v>
      </c>
      <c r="H10" s="45">
        <f t="shared" si="1"/>
        <v>0.043055555555555625</v>
      </c>
      <c r="I10" s="45">
        <f t="shared" si="1"/>
        <v>0.033333333333333326</v>
      </c>
      <c r="J10" s="45">
        <f t="shared" si="1"/>
        <v>0.022222222222222254</v>
      </c>
      <c r="K10" s="47">
        <f t="shared" si="1"/>
        <v>0.0409722222222223</v>
      </c>
    </row>
    <row r="11" spans="1:11" ht="19.5" thickBot="1">
      <c r="A11" s="152" t="s">
        <v>5</v>
      </c>
      <c r="B11" s="153"/>
      <c r="C11" s="57"/>
      <c r="D11" s="48">
        <f>D12*$C$29</f>
        <v>0.07222222222222223</v>
      </c>
      <c r="E11" s="48">
        <f aca="true" t="shared" si="2" ref="E11:K11">E12*$C$29</f>
        <v>0.020833333333333336</v>
      </c>
      <c r="F11" s="48">
        <f t="shared" si="2"/>
        <v>0.07326388888888889</v>
      </c>
      <c r="G11" s="48">
        <f t="shared" si="2"/>
        <v>0.010416666666666668</v>
      </c>
      <c r="H11" s="48">
        <f t="shared" si="2"/>
        <v>0.014930555555555556</v>
      </c>
      <c r="I11" s="48">
        <f t="shared" si="2"/>
        <v>0.009027777777777779</v>
      </c>
      <c r="J11" s="48">
        <f t="shared" si="2"/>
        <v>0.00625</v>
      </c>
      <c r="K11" s="49">
        <f t="shared" si="2"/>
        <v>0.011111111111111112</v>
      </c>
    </row>
    <row r="12" spans="1:11" ht="18.75">
      <c r="A12" s="154" t="s">
        <v>4</v>
      </c>
      <c r="B12" s="155"/>
      <c r="C12" s="50" t="s">
        <v>6</v>
      </c>
      <c r="D12" s="51">
        <f>D14*$C$14+D15*$C$15+D16*$C$16+D17*$C$17+D18*$C$18+D19*$C$19+D20*$C$20+D21*$C$21+D22*$C$22+D23*$C$23+D24*$C$24+D25*$C$25+D26+D27*$C$27</f>
        <v>208</v>
      </c>
      <c r="E12" s="51">
        <f aca="true" t="shared" si="3" ref="E12:K12">E14*$C$14+E15*$C$15+E16*$C$16+E17*$C$17+E18*$C$18+E19*$C$19+E20*$C$20+E21*$C$21+E22*$C$22+E23*$C$23+E24*$C$24+E25*$C$25+E26+E27*$C$27</f>
        <v>60</v>
      </c>
      <c r="F12" s="51">
        <f t="shared" si="3"/>
        <v>211</v>
      </c>
      <c r="G12" s="51">
        <f t="shared" si="3"/>
        <v>30</v>
      </c>
      <c r="H12" s="51">
        <f t="shared" si="3"/>
        <v>43</v>
      </c>
      <c r="I12" s="51">
        <f t="shared" si="3"/>
        <v>26</v>
      </c>
      <c r="J12" s="51">
        <f t="shared" si="3"/>
        <v>18</v>
      </c>
      <c r="K12" s="52">
        <f t="shared" si="3"/>
        <v>32</v>
      </c>
    </row>
    <row r="13" spans="1:11" ht="38.25">
      <c r="A13" s="53">
        <v>1</v>
      </c>
      <c r="B13" s="7" t="s">
        <v>7</v>
      </c>
      <c r="C13" s="97" t="s">
        <v>8</v>
      </c>
      <c r="D13" s="5"/>
      <c r="E13" s="5"/>
      <c r="F13" s="5"/>
      <c r="G13" s="5"/>
      <c r="H13" s="5"/>
      <c r="I13" s="5"/>
      <c r="J13" s="5"/>
      <c r="K13" s="54"/>
    </row>
    <row r="14" spans="1:11" ht="18.75">
      <c r="A14" s="53">
        <v>2</v>
      </c>
      <c r="B14" s="7" t="s">
        <v>50</v>
      </c>
      <c r="C14" s="97">
        <v>5</v>
      </c>
      <c r="D14" s="5"/>
      <c r="E14" s="5"/>
      <c r="F14" s="5"/>
      <c r="G14" s="5"/>
      <c r="H14" s="5"/>
      <c r="I14" s="5"/>
      <c r="J14" s="5"/>
      <c r="K14" s="54"/>
    </row>
    <row r="15" spans="1:11" ht="18.75">
      <c r="A15" s="53">
        <v>3</v>
      </c>
      <c r="B15" s="7" t="s">
        <v>10</v>
      </c>
      <c r="C15" s="97">
        <v>10</v>
      </c>
      <c r="D15" s="5"/>
      <c r="E15" s="5">
        <v>1</v>
      </c>
      <c r="F15" s="5">
        <v>1</v>
      </c>
      <c r="G15" s="5">
        <v>1</v>
      </c>
      <c r="H15" s="5">
        <v>1</v>
      </c>
      <c r="I15" s="5"/>
      <c r="J15" s="5"/>
      <c r="K15" s="54"/>
    </row>
    <row r="16" spans="1:11" ht="18.75">
      <c r="A16" s="53">
        <v>4</v>
      </c>
      <c r="B16" s="7" t="s">
        <v>51</v>
      </c>
      <c r="C16" s="97">
        <v>5</v>
      </c>
      <c r="D16" s="5"/>
      <c r="E16" s="5"/>
      <c r="F16" s="5"/>
      <c r="G16" s="5"/>
      <c r="H16" s="5">
        <v>1</v>
      </c>
      <c r="I16" s="5">
        <v>1</v>
      </c>
      <c r="J16" s="5"/>
      <c r="K16" s="54">
        <v>1</v>
      </c>
    </row>
    <row r="17" spans="1:11" ht="18.75">
      <c r="A17" s="53">
        <v>5</v>
      </c>
      <c r="B17" s="7" t="s">
        <v>12</v>
      </c>
      <c r="C17" s="97">
        <v>3</v>
      </c>
      <c r="D17" s="5">
        <v>4</v>
      </c>
      <c r="E17" s="5">
        <v>5</v>
      </c>
      <c r="F17" s="5">
        <v>4</v>
      </c>
      <c r="G17" s="5">
        <v>3</v>
      </c>
      <c r="H17" s="5">
        <v>5</v>
      </c>
      <c r="I17" s="5">
        <v>1</v>
      </c>
      <c r="J17" s="5">
        <v>2</v>
      </c>
      <c r="K17" s="54">
        <v>4</v>
      </c>
    </row>
    <row r="18" spans="1:11" ht="18.75">
      <c r="A18" s="53">
        <v>6</v>
      </c>
      <c r="B18" s="7" t="s">
        <v>52</v>
      </c>
      <c r="C18" s="97">
        <v>5</v>
      </c>
      <c r="D18" s="5">
        <v>2</v>
      </c>
      <c r="E18" s="5">
        <v>2</v>
      </c>
      <c r="F18" s="5">
        <v>1</v>
      </c>
      <c r="G18" s="5">
        <v>1</v>
      </c>
      <c r="H18" s="5">
        <v>1</v>
      </c>
      <c r="I18" s="5">
        <v>2</v>
      </c>
      <c r="J18" s="5">
        <v>1</v>
      </c>
      <c r="K18" s="54"/>
    </row>
    <row r="19" spans="1:11" ht="18.75">
      <c r="A19" s="53">
        <v>7</v>
      </c>
      <c r="B19" s="7" t="s">
        <v>14</v>
      </c>
      <c r="C19" s="97">
        <v>10</v>
      </c>
      <c r="D19" s="5"/>
      <c r="E19" s="5"/>
      <c r="F19" s="5"/>
      <c r="G19" s="5"/>
      <c r="H19" s="5"/>
      <c r="I19" s="5"/>
      <c r="J19" s="5"/>
      <c r="K19" s="54"/>
    </row>
    <row r="20" spans="1:11" ht="18.75">
      <c r="A20" s="53">
        <v>8</v>
      </c>
      <c r="B20" s="7" t="s">
        <v>15</v>
      </c>
      <c r="C20" s="97">
        <v>1</v>
      </c>
      <c r="D20" s="5">
        <v>2</v>
      </c>
      <c r="E20" s="5">
        <v>1</v>
      </c>
      <c r="F20" s="5">
        <v>1</v>
      </c>
      <c r="G20" s="5">
        <v>1</v>
      </c>
      <c r="H20" s="5">
        <v>2</v>
      </c>
      <c r="I20" s="5">
        <v>1</v>
      </c>
      <c r="J20" s="5">
        <v>1</v>
      </c>
      <c r="K20" s="54">
        <v>6</v>
      </c>
    </row>
    <row r="21" spans="1:11" ht="18.75">
      <c r="A21" s="53">
        <v>9</v>
      </c>
      <c r="B21" s="7" t="s">
        <v>16</v>
      </c>
      <c r="C21" s="97">
        <v>1</v>
      </c>
      <c r="D21" s="5"/>
      <c r="E21" s="5">
        <v>1</v>
      </c>
      <c r="F21" s="5"/>
      <c r="G21" s="5">
        <v>1</v>
      </c>
      <c r="H21" s="5"/>
      <c r="I21" s="5">
        <v>1</v>
      </c>
      <c r="J21" s="5"/>
      <c r="K21" s="54">
        <v>1</v>
      </c>
    </row>
    <row r="22" spans="1:11" ht="18.75">
      <c r="A22" s="53">
        <v>10</v>
      </c>
      <c r="B22" s="7" t="s">
        <v>36</v>
      </c>
      <c r="C22" s="97">
        <v>1</v>
      </c>
      <c r="D22" s="5"/>
      <c r="E22" s="5">
        <v>1</v>
      </c>
      <c r="F22" s="5">
        <v>1</v>
      </c>
      <c r="G22" s="5"/>
      <c r="H22" s="5"/>
      <c r="I22" s="5"/>
      <c r="J22" s="5"/>
      <c r="K22" s="54"/>
    </row>
    <row r="23" spans="1:11" ht="18.75">
      <c r="A23" s="53">
        <v>11</v>
      </c>
      <c r="B23" s="7" t="s">
        <v>53</v>
      </c>
      <c r="C23" s="97">
        <v>1</v>
      </c>
      <c r="D23" s="5"/>
      <c r="E23" s="5"/>
      <c r="F23" s="5"/>
      <c r="G23" s="5"/>
      <c r="H23" s="5"/>
      <c r="I23" s="5"/>
      <c r="J23" s="5"/>
      <c r="K23" s="54"/>
    </row>
    <row r="24" spans="1:11" ht="18.75">
      <c r="A24" s="53">
        <v>12</v>
      </c>
      <c r="B24" s="7" t="s">
        <v>19</v>
      </c>
      <c r="C24" s="97">
        <v>2</v>
      </c>
      <c r="D24" s="5">
        <v>1</v>
      </c>
      <c r="E24" s="5">
        <v>4</v>
      </c>
      <c r="F24" s="5">
        <v>1</v>
      </c>
      <c r="G24" s="5">
        <v>1</v>
      </c>
      <c r="H24" s="5">
        <v>2</v>
      </c>
      <c r="I24" s="5">
        <v>2</v>
      </c>
      <c r="J24" s="5"/>
      <c r="K24" s="54">
        <v>2</v>
      </c>
    </row>
    <row r="25" spans="1:11" ht="18.75">
      <c r="A25" s="53">
        <v>13</v>
      </c>
      <c r="B25" s="7" t="s">
        <v>20</v>
      </c>
      <c r="C25" s="97">
        <v>2</v>
      </c>
      <c r="D25" s="5">
        <v>1</v>
      </c>
      <c r="E25" s="5">
        <v>7</v>
      </c>
      <c r="F25" s="5"/>
      <c r="G25" s="5">
        <v>1</v>
      </c>
      <c r="H25" s="5">
        <v>1</v>
      </c>
      <c r="I25" s="5">
        <v>1</v>
      </c>
      <c r="J25" s="5">
        <v>3</v>
      </c>
      <c r="K25" s="54">
        <v>2</v>
      </c>
    </row>
    <row r="26" spans="1:11" ht="18.75">
      <c r="A26" s="53">
        <v>14</v>
      </c>
      <c r="B26" s="7" t="s">
        <v>21</v>
      </c>
      <c r="C26" s="97" t="s">
        <v>22</v>
      </c>
      <c r="D26" s="5"/>
      <c r="E26" s="5"/>
      <c r="F26" s="5"/>
      <c r="G26" s="5"/>
      <c r="H26" s="5"/>
      <c r="I26" s="5"/>
      <c r="J26" s="5"/>
      <c r="K26" s="54"/>
    </row>
    <row r="27" spans="1:11" ht="13.5" thickBot="1">
      <c r="A27" s="82">
        <v>15</v>
      </c>
      <c r="B27" s="71" t="s">
        <v>8</v>
      </c>
      <c r="C27" s="99">
        <v>180</v>
      </c>
      <c r="D27" s="84">
        <v>1</v>
      </c>
      <c r="E27" s="84"/>
      <c r="F27" s="84">
        <v>1</v>
      </c>
      <c r="G27" s="84"/>
      <c r="H27" s="84"/>
      <c r="I27" s="84"/>
      <c r="J27" s="84"/>
      <c r="K27" s="85"/>
    </row>
    <row r="29" spans="2:3" ht="12.75">
      <c r="B29" s="72" t="s">
        <v>84</v>
      </c>
      <c r="C29" s="4">
        <v>0.00034722222222222224</v>
      </c>
    </row>
  </sheetData>
  <mergeCells count="17">
    <mergeCell ref="A8:B8"/>
    <mergeCell ref="E3:E5"/>
    <mergeCell ref="K3:K5"/>
    <mergeCell ref="G3:G5"/>
    <mergeCell ref="H3:H5"/>
    <mergeCell ref="I3:I5"/>
    <mergeCell ref="J3:J5"/>
    <mergeCell ref="A10:B10"/>
    <mergeCell ref="A11:B11"/>
    <mergeCell ref="A12:B12"/>
    <mergeCell ref="F3:F5"/>
    <mergeCell ref="A6:B6"/>
    <mergeCell ref="A7:B7"/>
    <mergeCell ref="A9:B9"/>
    <mergeCell ref="A3:B5"/>
    <mergeCell ref="C3:C5"/>
    <mergeCell ref="D3:D5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C13" sqref="C13:C27"/>
    </sheetView>
  </sheetViews>
  <sheetFormatPr defaultColWidth="9.00390625" defaultRowHeight="12.75"/>
  <cols>
    <col min="1" max="1" width="4.00390625" style="0" customWidth="1"/>
    <col min="2" max="2" width="42.875" style="0" customWidth="1"/>
    <col min="3" max="3" width="10.375" style="0" bestFit="1" customWidth="1"/>
    <col min="4" max="4" width="12.00390625" style="0" customWidth="1"/>
    <col min="5" max="5" width="13.25390625" style="0" customWidth="1"/>
    <col min="6" max="6" width="15.00390625" style="0" customWidth="1"/>
    <col min="7" max="7" width="11.875" style="0" customWidth="1"/>
    <col min="8" max="8" width="10.375" style="0" bestFit="1" customWidth="1"/>
    <col min="9" max="9" width="15.375" style="0" customWidth="1"/>
    <col min="10" max="10" width="13.875" style="0" customWidth="1"/>
    <col min="11" max="11" width="19.375" style="0" customWidth="1"/>
  </cols>
  <sheetData>
    <row r="1" ht="18">
      <c r="B1" s="78" t="s">
        <v>159</v>
      </c>
    </row>
    <row r="2" ht="13.5" thickBot="1"/>
    <row r="3" spans="1:11" ht="12.75" customHeight="1">
      <c r="A3" s="148"/>
      <c r="B3" s="144"/>
      <c r="C3" s="144"/>
      <c r="D3" s="144" t="s">
        <v>100</v>
      </c>
      <c r="E3" s="144" t="s">
        <v>107</v>
      </c>
      <c r="F3" s="144" t="s">
        <v>101</v>
      </c>
      <c r="G3" s="144" t="s">
        <v>97</v>
      </c>
      <c r="H3" s="144" t="s">
        <v>98</v>
      </c>
      <c r="I3" s="144" t="s">
        <v>110</v>
      </c>
      <c r="J3" s="144" t="s">
        <v>95</v>
      </c>
      <c r="K3" s="159" t="s">
        <v>111</v>
      </c>
    </row>
    <row r="4" spans="1:11" ht="12.75" customHeight="1">
      <c r="A4" s="149"/>
      <c r="B4" s="145"/>
      <c r="C4" s="145"/>
      <c r="D4" s="145"/>
      <c r="E4" s="145"/>
      <c r="F4" s="145"/>
      <c r="G4" s="145"/>
      <c r="H4" s="145"/>
      <c r="I4" s="145"/>
      <c r="J4" s="145"/>
      <c r="K4" s="160"/>
    </row>
    <row r="5" spans="1:11" ht="13.5" customHeight="1">
      <c r="A5" s="149"/>
      <c r="B5" s="145"/>
      <c r="C5" s="145"/>
      <c r="D5" s="145"/>
      <c r="E5" s="145"/>
      <c r="F5" s="145"/>
      <c r="G5" s="145"/>
      <c r="H5" s="145"/>
      <c r="I5" s="145"/>
      <c r="J5" s="145"/>
      <c r="K5" s="160"/>
    </row>
    <row r="6" spans="1:11" ht="19.5" customHeight="1">
      <c r="A6" s="172" t="s">
        <v>0</v>
      </c>
      <c r="B6" s="173"/>
      <c r="C6" s="173"/>
      <c r="D6" s="45">
        <v>0.3958333333333333</v>
      </c>
      <c r="E6" s="45">
        <v>0.41701388888888885</v>
      </c>
      <c r="F6" s="45">
        <v>0.4305555555555556</v>
      </c>
      <c r="G6" s="45">
        <v>0.4618055555555556</v>
      </c>
      <c r="H6" s="45">
        <v>0.4793981481481482</v>
      </c>
      <c r="I6" s="45">
        <v>0.4986111111111111</v>
      </c>
      <c r="J6" s="45">
        <v>0.5243055555555556</v>
      </c>
      <c r="K6" s="47">
        <v>0.5519675925925925</v>
      </c>
    </row>
    <row r="7" spans="1:11" ht="19.5" customHeight="1">
      <c r="A7" s="172" t="s">
        <v>1</v>
      </c>
      <c r="B7" s="173"/>
      <c r="C7" s="173"/>
      <c r="D7" s="45">
        <v>0.3965277777777778</v>
      </c>
      <c r="E7" s="45">
        <v>0.4204861111111111</v>
      </c>
      <c r="F7" s="45">
        <v>0.4388888888888889</v>
      </c>
      <c r="G7" s="45">
        <v>0.4625</v>
      </c>
      <c r="H7" s="45">
        <v>0.48194444444444445</v>
      </c>
      <c r="I7" s="45">
        <v>0.5020833333333333</v>
      </c>
      <c r="J7" s="45">
        <v>0.5256944444444445</v>
      </c>
      <c r="K7" s="47">
        <v>0.5527777777777778</v>
      </c>
    </row>
    <row r="8" spans="1:11" ht="19.5" customHeight="1">
      <c r="A8" s="172" t="s">
        <v>126</v>
      </c>
      <c r="B8" s="173"/>
      <c r="C8" s="173"/>
      <c r="D8" s="45">
        <f>D7-D6</f>
        <v>0.0006944444444444975</v>
      </c>
      <c r="E8" s="45">
        <f aca="true" t="shared" si="0" ref="E8:K8">E7-E6</f>
        <v>0.0034722222222222654</v>
      </c>
      <c r="F8" s="45">
        <f t="shared" si="0"/>
        <v>0.008333333333333304</v>
      </c>
      <c r="G8" s="45">
        <f t="shared" si="0"/>
        <v>0.000694444444444442</v>
      </c>
      <c r="H8" s="45">
        <f t="shared" si="0"/>
        <v>0.0025462962962962687</v>
      </c>
      <c r="I8" s="45">
        <f t="shared" si="0"/>
        <v>0.00347222222222221</v>
      </c>
      <c r="J8" s="45">
        <f t="shared" si="0"/>
        <v>0.001388888888888884</v>
      </c>
      <c r="K8" s="47">
        <f t="shared" si="0"/>
        <v>0.0008101851851852748</v>
      </c>
    </row>
    <row r="9" spans="1:11" ht="19.5" customHeight="1">
      <c r="A9" s="172" t="s">
        <v>2</v>
      </c>
      <c r="B9" s="173"/>
      <c r="C9" s="173"/>
      <c r="D9" s="45">
        <v>0.41961805555555554</v>
      </c>
      <c r="E9" s="45">
        <v>0.43778935185185186</v>
      </c>
      <c r="F9" s="45">
        <v>0.44774305555555555</v>
      </c>
      <c r="G9" s="45">
        <v>0.48090277777777773</v>
      </c>
      <c r="H9" s="45">
        <v>0.5006944444444444</v>
      </c>
      <c r="I9" s="45">
        <v>0.5195023148148148</v>
      </c>
      <c r="J9" s="45">
        <v>0.5402777777777777</v>
      </c>
      <c r="K9" s="47">
        <v>0.5833333333333334</v>
      </c>
    </row>
    <row r="10" spans="1:11" ht="19.5" customHeight="1">
      <c r="A10" s="172" t="s">
        <v>3</v>
      </c>
      <c r="B10" s="173"/>
      <c r="C10" s="173"/>
      <c r="D10" s="45">
        <f>D9-D7</f>
        <v>0.023090277777777724</v>
      </c>
      <c r="E10" s="45">
        <f aca="true" t="shared" si="1" ref="E10:K10">E9-E7</f>
        <v>0.017303240740740744</v>
      </c>
      <c r="F10" s="45">
        <f t="shared" si="1"/>
        <v>0.008854166666666663</v>
      </c>
      <c r="G10" s="45">
        <f t="shared" si="1"/>
        <v>0.018402777777777712</v>
      </c>
      <c r="H10" s="45">
        <f t="shared" si="1"/>
        <v>0.01874999999999999</v>
      </c>
      <c r="I10" s="45">
        <f t="shared" si="1"/>
        <v>0.017418981481481466</v>
      </c>
      <c r="J10" s="45">
        <f t="shared" si="1"/>
        <v>0.014583333333333282</v>
      </c>
      <c r="K10" s="47">
        <f t="shared" si="1"/>
        <v>0.030555555555555558</v>
      </c>
    </row>
    <row r="11" spans="1:11" ht="19.5" customHeight="1" thickBot="1">
      <c r="A11" s="163" t="s">
        <v>5</v>
      </c>
      <c r="B11" s="164"/>
      <c r="C11" s="164"/>
      <c r="D11" s="48">
        <f>D12*$C$29</f>
        <v>0.0038194444444444448</v>
      </c>
      <c r="E11" s="48">
        <f aca="true" t="shared" si="2" ref="E11:K11">E12*$C$29</f>
        <v>0</v>
      </c>
      <c r="F11" s="48">
        <f t="shared" si="2"/>
        <v>0</v>
      </c>
      <c r="G11" s="48">
        <f t="shared" si="2"/>
        <v>0.003125</v>
      </c>
      <c r="H11" s="48">
        <f t="shared" si="2"/>
        <v>0.0020833333333333333</v>
      </c>
      <c r="I11" s="48">
        <f t="shared" si="2"/>
        <v>0.0020833333333333333</v>
      </c>
      <c r="J11" s="48">
        <f t="shared" si="2"/>
        <v>0.0010416666666666667</v>
      </c>
      <c r="K11" s="49">
        <f t="shared" si="2"/>
        <v>0.0024305555555555556</v>
      </c>
    </row>
    <row r="12" spans="1:11" ht="18.75">
      <c r="A12" s="154" t="s">
        <v>4</v>
      </c>
      <c r="B12" s="155"/>
      <c r="C12" s="50" t="s">
        <v>6</v>
      </c>
      <c r="D12" s="51">
        <f>D14*$C$14+D15*$C$15+D16*$C$16+D17*$C$17+D18*$C$18+D19*$C$19+D20*$C$20+D21*$C$21+D22*$C$22+D24+D26*$C$26</f>
        <v>11</v>
      </c>
      <c r="E12" s="51">
        <f aca="true" t="shared" si="3" ref="E12:K12">E14*$C$14+E15*$C$15+E16*$C$16+E17*$C$17+E18*$C$18+E19*$C$19+E20*$C$20+E21*$C$21+E22*$C$22+E24+E26*$C$26</f>
        <v>0</v>
      </c>
      <c r="F12" s="51">
        <f t="shared" si="3"/>
        <v>0</v>
      </c>
      <c r="G12" s="51">
        <f t="shared" si="3"/>
        <v>9</v>
      </c>
      <c r="H12" s="51">
        <f t="shared" si="3"/>
        <v>6</v>
      </c>
      <c r="I12" s="51">
        <f t="shared" si="3"/>
        <v>6</v>
      </c>
      <c r="J12" s="51">
        <f t="shared" si="3"/>
        <v>3</v>
      </c>
      <c r="K12" s="52">
        <f t="shared" si="3"/>
        <v>7</v>
      </c>
    </row>
    <row r="13" spans="1:11" ht="38.25">
      <c r="A13" s="53">
        <v>1</v>
      </c>
      <c r="B13" s="7" t="s">
        <v>23</v>
      </c>
      <c r="C13" s="97" t="s">
        <v>8</v>
      </c>
      <c r="D13" s="5"/>
      <c r="E13" s="5"/>
      <c r="F13" s="5"/>
      <c r="G13" s="5"/>
      <c r="H13" s="5"/>
      <c r="I13" s="5"/>
      <c r="J13" s="5"/>
      <c r="K13" s="54"/>
    </row>
    <row r="14" spans="1:11" ht="25.5">
      <c r="A14" s="53">
        <v>2</v>
      </c>
      <c r="B14" s="7" t="s">
        <v>54</v>
      </c>
      <c r="C14" s="97">
        <v>5</v>
      </c>
      <c r="D14" s="5">
        <v>1</v>
      </c>
      <c r="E14" s="5"/>
      <c r="F14" s="5"/>
      <c r="G14" s="5"/>
      <c r="H14" s="5"/>
      <c r="I14" s="5"/>
      <c r="J14" s="5"/>
      <c r="K14" s="54"/>
    </row>
    <row r="15" spans="1:11" ht="18.75">
      <c r="A15" s="53">
        <v>3</v>
      </c>
      <c r="B15" s="7" t="s">
        <v>10</v>
      </c>
      <c r="C15" s="97">
        <v>10</v>
      </c>
      <c r="D15" s="5"/>
      <c r="E15" s="5"/>
      <c r="F15" s="5"/>
      <c r="G15" s="5"/>
      <c r="H15" s="5"/>
      <c r="I15" s="5"/>
      <c r="J15" s="5"/>
      <c r="K15" s="54"/>
    </row>
    <row r="16" spans="1:11" ht="18.75">
      <c r="A16" s="53">
        <v>4</v>
      </c>
      <c r="B16" s="7" t="s">
        <v>26</v>
      </c>
      <c r="C16" s="97">
        <v>3</v>
      </c>
      <c r="D16" s="5">
        <v>2</v>
      </c>
      <c r="E16" s="5"/>
      <c r="F16" s="5"/>
      <c r="G16" s="5">
        <v>3</v>
      </c>
      <c r="H16" s="5"/>
      <c r="I16" s="5">
        <v>2</v>
      </c>
      <c r="J16" s="5">
        <v>1</v>
      </c>
      <c r="K16" s="54">
        <v>2</v>
      </c>
    </row>
    <row r="17" spans="1:11" ht="18.75">
      <c r="A17" s="156">
        <v>5</v>
      </c>
      <c r="B17" s="7" t="s">
        <v>55</v>
      </c>
      <c r="C17" s="97">
        <v>10</v>
      </c>
      <c r="D17" s="5"/>
      <c r="E17" s="5"/>
      <c r="F17" s="5"/>
      <c r="G17" s="5"/>
      <c r="H17" s="5"/>
      <c r="I17" s="5"/>
      <c r="J17" s="5"/>
      <c r="K17" s="54"/>
    </row>
    <row r="18" spans="1:11" ht="18.75">
      <c r="A18" s="156"/>
      <c r="B18" s="7" t="s">
        <v>56</v>
      </c>
      <c r="C18" s="97">
        <v>5</v>
      </c>
      <c r="D18" s="5"/>
      <c r="E18" s="5"/>
      <c r="F18" s="5"/>
      <c r="G18" s="5"/>
      <c r="H18" s="5">
        <v>1</v>
      </c>
      <c r="I18" s="5"/>
      <c r="J18" s="5"/>
      <c r="K18" s="54"/>
    </row>
    <row r="19" spans="1:11" ht="18.75">
      <c r="A19" s="53">
        <v>6</v>
      </c>
      <c r="B19" s="7" t="s">
        <v>14</v>
      </c>
      <c r="C19" s="97">
        <v>10</v>
      </c>
      <c r="D19" s="5"/>
      <c r="E19" s="5"/>
      <c r="F19" s="5"/>
      <c r="G19" s="5"/>
      <c r="H19" s="5"/>
      <c r="I19" s="5"/>
      <c r="J19" s="5"/>
      <c r="K19" s="54"/>
    </row>
    <row r="20" spans="1:11" ht="25.5">
      <c r="A20" s="53">
        <v>7</v>
      </c>
      <c r="B20" s="7" t="s">
        <v>28</v>
      </c>
      <c r="C20" s="97">
        <v>1</v>
      </c>
      <c r="D20" s="5"/>
      <c r="E20" s="5"/>
      <c r="F20" s="5"/>
      <c r="G20" s="5"/>
      <c r="H20" s="5">
        <v>1</v>
      </c>
      <c r="I20" s="5"/>
      <c r="J20" s="5"/>
      <c r="K20" s="54"/>
    </row>
    <row r="21" spans="1:11" ht="25.5">
      <c r="A21" s="53">
        <v>9</v>
      </c>
      <c r="B21" s="7" t="s">
        <v>16</v>
      </c>
      <c r="C21" s="97">
        <v>1</v>
      </c>
      <c r="D21" s="5"/>
      <c r="E21" s="5"/>
      <c r="F21" s="5"/>
      <c r="G21" s="5"/>
      <c r="H21" s="5"/>
      <c r="I21" s="5"/>
      <c r="J21" s="5"/>
      <c r="K21" s="54"/>
    </row>
    <row r="22" spans="1:11" ht="12.75">
      <c r="A22" s="156" t="s">
        <v>57</v>
      </c>
      <c r="B22" s="157" t="s">
        <v>29</v>
      </c>
      <c r="C22" s="162">
        <v>2</v>
      </c>
      <c r="D22" s="151"/>
      <c r="E22" s="151"/>
      <c r="F22" s="151"/>
      <c r="G22" s="151"/>
      <c r="H22" s="151"/>
      <c r="I22" s="151"/>
      <c r="J22" s="151"/>
      <c r="K22" s="158"/>
    </row>
    <row r="23" spans="1:11" ht="12.75">
      <c r="A23" s="156"/>
      <c r="B23" s="157"/>
      <c r="C23" s="162"/>
      <c r="D23" s="151"/>
      <c r="E23" s="151"/>
      <c r="F23" s="151"/>
      <c r="G23" s="151"/>
      <c r="H23" s="151"/>
      <c r="I23" s="151"/>
      <c r="J23" s="151"/>
      <c r="K23" s="158"/>
    </row>
    <row r="24" spans="1:11" ht="12.75">
      <c r="A24" s="156" t="s">
        <v>58</v>
      </c>
      <c r="B24" s="157" t="s">
        <v>30</v>
      </c>
      <c r="C24" s="162" t="s">
        <v>22</v>
      </c>
      <c r="D24" s="151"/>
      <c r="E24" s="151"/>
      <c r="F24" s="151"/>
      <c r="G24" s="151"/>
      <c r="H24" s="151"/>
      <c r="I24" s="151"/>
      <c r="J24" s="151"/>
      <c r="K24" s="158"/>
    </row>
    <row r="25" spans="1:11" ht="12.75">
      <c r="A25" s="156"/>
      <c r="B25" s="157"/>
      <c r="C25" s="162"/>
      <c r="D25" s="151"/>
      <c r="E25" s="151"/>
      <c r="F25" s="151"/>
      <c r="G25" s="151"/>
      <c r="H25" s="151"/>
      <c r="I25" s="151"/>
      <c r="J25" s="151"/>
      <c r="K25" s="158"/>
    </row>
    <row r="26" spans="1:11" ht="12.75">
      <c r="A26" s="156" t="s">
        <v>59</v>
      </c>
      <c r="B26" s="157" t="s">
        <v>31</v>
      </c>
      <c r="C26" s="162">
        <v>1</v>
      </c>
      <c r="D26" s="151"/>
      <c r="E26" s="151"/>
      <c r="F26" s="151"/>
      <c r="G26" s="151"/>
      <c r="H26" s="151"/>
      <c r="I26" s="151"/>
      <c r="J26" s="151"/>
      <c r="K26" s="158">
        <v>1</v>
      </c>
    </row>
    <row r="27" spans="1:11" ht="13.5" thickBot="1">
      <c r="A27" s="165"/>
      <c r="B27" s="166"/>
      <c r="C27" s="167"/>
      <c r="D27" s="168"/>
      <c r="E27" s="168"/>
      <c r="F27" s="168"/>
      <c r="G27" s="168"/>
      <c r="H27" s="168"/>
      <c r="I27" s="168"/>
      <c r="J27" s="168"/>
      <c r="K27" s="169"/>
    </row>
    <row r="29" spans="2:3" ht="12.75">
      <c r="B29" s="95" t="s">
        <v>84</v>
      </c>
      <c r="C29" s="4">
        <v>0.00034722222222222224</v>
      </c>
    </row>
  </sheetData>
  <mergeCells count="50">
    <mergeCell ref="J24:J25"/>
    <mergeCell ref="K24:K25"/>
    <mergeCell ref="J26:J27"/>
    <mergeCell ref="K26:K27"/>
    <mergeCell ref="J3:J5"/>
    <mergeCell ref="K3:K5"/>
    <mergeCell ref="J22:J23"/>
    <mergeCell ref="K22:K23"/>
    <mergeCell ref="I24:I25"/>
    <mergeCell ref="G26:G27"/>
    <mergeCell ref="H26:H27"/>
    <mergeCell ref="I26:I27"/>
    <mergeCell ref="I3:I5"/>
    <mergeCell ref="G22:G23"/>
    <mergeCell ref="H22:H23"/>
    <mergeCell ref="I22:I23"/>
    <mergeCell ref="E26:E27"/>
    <mergeCell ref="F26:F27"/>
    <mergeCell ref="G3:G5"/>
    <mergeCell ref="H3:H5"/>
    <mergeCell ref="G24:G25"/>
    <mergeCell ref="H24:H25"/>
    <mergeCell ref="E3:E5"/>
    <mergeCell ref="E22:E23"/>
    <mergeCell ref="F22:F23"/>
    <mergeCell ref="E24:E25"/>
    <mergeCell ref="A26:A27"/>
    <mergeCell ref="B26:B27"/>
    <mergeCell ref="C26:C27"/>
    <mergeCell ref="D26:D27"/>
    <mergeCell ref="F24:F25"/>
    <mergeCell ref="A22:A23"/>
    <mergeCell ref="B22:B23"/>
    <mergeCell ref="C22:C23"/>
    <mergeCell ref="D22:D23"/>
    <mergeCell ref="A24:A25"/>
    <mergeCell ref="B24:B25"/>
    <mergeCell ref="C24:C25"/>
    <mergeCell ref="D24:D25"/>
    <mergeCell ref="A17:A18"/>
    <mergeCell ref="A10:C10"/>
    <mergeCell ref="A11:C11"/>
    <mergeCell ref="A3:C5"/>
    <mergeCell ref="A6:C6"/>
    <mergeCell ref="A7:C7"/>
    <mergeCell ref="A8:C8"/>
    <mergeCell ref="A9:C9"/>
    <mergeCell ref="A12:B12"/>
    <mergeCell ref="F3:F5"/>
    <mergeCell ref="D3:D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75" zoomScaleNormal="75" workbookViewId="0" topLeftCell="A1">
      <selection activeCell="B18" sqref="B18:C18"/>
    </sheetView>
  </sheetViews>
  <sheetFormatPr defaultColWidth="9.00390625" defaultRowHeight="12.75"/>
  <cols>
    <col min="2" max="2" width="42.625" style="0" customWidth="1"/>
    <col min="4" max="4" width="14.125" style="0" customWidth="1"/>
    <col min="5" max="8" width="10.375" style="0" bestFit="1" customWidth="1"/>
    <col min="9" max="9" width="11.625" style="0" customWidth="1"/>
    <col min="10" max="10" width="10.25390625" style="0" customWidth="1"/>
    <col min="11" max="11" width="10.375" style="0" bestFit="1" customWidth="1"/>
    <col min="12" max="12" width="11.00390625" style="0" customWidth="1"/>
    <col min="13" max="13" width="10.75390625" style="0" customWidth="1"/>
  </cols>
  <sheetData>
    <row r="1" ht="18">
      <c r="B1" s="78" t="s">
        <v>160</v>
      </c>
    </row>
    <row r="2" ht="13.5" thickBot="1"/>
    <row r="3" spans="1:11" ht="12.75">
      <c r="A3" s="148"/>
      <c r="B3" s="144"/>
      <c r="C3" s="144"/>
      <c r="D3" s="174" t="s">
        <v>100</v>
      </c>
      <c r="E3" s="174" t="s">
        <v>82</v>
      </c>
      <c r="F3" s="174" t="s">
        <v>101</v>
      </c>
      <c r="G3" s="174" t="s">
        <v>97</v>
      </c>
      <c r="H3" s="174" t="s">
        <v>98</v>
      </c>
      <c r="I3" s="174" t="s">
        <v>99</v>
      </c>
      <c r="J3" s="174" t="s">
        <v>95</v>
      </c>
      <c r="K3" s="133" t="s">
        <v>96</v>
      </c>
    </row>
    <row r="4" spans="1:11" ht="12.75">
      <c r="A4" s="149"/>
      <c r="B4" s="145"/>
      <c r="C4" s="145"/>
      <c r="D4" s="132"/>
      <c r="E4" s="132"/>
      <c r="F4" s="132"/>
      <c r="G4" s="132"/>
      <c r="H4" s="132"/>
      <c r="I4" s="132"/>
      <c r="J4" s="132"/>
      <c r="K4" s="134"/>
    </row>
    <row r="5" spans="1:11" ht="12.75">
      <c r="A5" s="149"/>
      <c r="B5" s="145"/>
      <c r="C5" s="145"/>
      <c r="D5" s="132"/>
      <c r="E5" s="132"/>
      <c r="F5" s="132"/>
      <c r="G5" s="132"/>
      <c r="H5" s="132"/>
      <c r="I5" s="132"/>
      <c r="J5" s="132"/>
      <c r="K5" s="134"/>
    </row>
    <row r="6" spans="1:11" ht="18.75">
      <c r="A6" s="146" t="s">
        <v>0</v>
      </c>
      <c r="B6" s="147"/>
      <c r="C6" s="5"/>
      <c r="D6" s="45">
        <v>0.37986111111111115</v>
      </c>
      <c r="E6" s="45">
        <v>0.40277777777777773</v>
      </c>
      <c r="F6" s="45">
        <v>0.42083333333333334</v>
      </c>
      <c r="G6" s="45">
        <v>0.4444444444444444</v>
      </c>
      <c r="H6" s="45">
        <v>0.4666666666666666</v>
      </c>
      <c r="I6" s="45">
        <v>0.4847222222222222</v>
      </c>
      <c r="J6" s="45">
        <v>0.5145833333333333</v>
      </c>
      <c r="K6" s="47">
        <v>0.5319444444444444</v>
      </c>
    </row>
    <row r="7" spans="1:11" ht="18.75">
      <c r="A7" s="146" t="s">
        <v>60</v>
      </c>
      <c r="B7" s="147"/>
      <c r="C7" s="5"/>
      <c r="D7" s="45">
        <v>0.3861111111111111</v>
      </c>
      <c r="E7" s="45">
        <v>0.4076388888888889</v>
      </c>
      <c r="F7" s="45">
        <v>0.425</v>
      </c>
      <c r="G7" s="45">
        <v>0.4486111111111111</v>
      </c>
      <c r="H7" s="45">
        <v>0.46875</v>
      </c>
      <c r="I7" s="45">
        <v>0.4888888888888889</v>
      </c>
      <c r="J7" s="45">
        <v>0.5201388888888888</v>
      </c>
      <c r="K7" s="47">
        <v>0.5347222222222222</v>
      </c>
    </row>
    <row r="8" spans="1:11" ht="18.75">
      <c r="A8" s="146" t="s">
        <v>61</v>
      </c>
      <c r="B8" s="147"/>
      <c r="C8" s="5"/>
      <c r="D8" s="45">
        <v>0.39166666666666666</v>
      </c>
      <c r="E8" s="45">
        <v>0.4138888888888889</v>
      </c>
      <c r="F8" s="45">
        <v>0.4270833333333333</v>
      </c>
      <c r="G8" s="45">
        <v>0.4604166666666667</v>
      </c>
      <c r="H8" s="45">
        <v>0.47430555555555554</v>
      </c>
      <c r="I8" s="45">
        <v>0.49444444444444446</v>
      </c>
      <c r="J8" s="45">
        <v>0.5222222222222223</v>
      </c>
      <c r="K8" s="47">
        <v>0.5472222222222222</v>
      </c>
    </row>
    <row r="9" spans="1:11" ht="18.75">
      <c r="A9" s="146" t="s">
        <v>3</v>
      </c>
      <c r="B9" s="147"/>
      <c r="C9" s="5"/>
      <c r="D9" s="45">
        <f aca="true" t="shared" si="0" ref="D9:K9">D8-D7</f>
        <v>0.005555555555555536</v>
      </c>
      <c r="E9" s="45">
        <f t="shared" si="0"/>
        <v>0.006250000000000033</v>
      </c>
      <c r="F9" s="45">
        <f t="shared" si="0"/>
        <v>0.002083333333333326</v>
      </c>
      <c r="G9" s="45">
        <f t="shared" si="0"/>
        <v>0.011805555555555569</v>
      </c>
      <c r="H9" s="45">
        <f t="shared" si="0"/>
        <v>0.005555555555555536</v>
      </c>
      <c r="I9" s="45">
        <f t="shared" si="0"/>
        <v>0.005555555555555591</v>
      </c>
      <c r="J9" s="45">
        <f t="shared" si="0"/>
        <v>0.002083333333333437</v>
      </c>
      <c r="K9" s="47">
        <f t="shared" si="0"/>
        <v>0.012499999999999956</v>
      </c>
    </row>
    <row r="10" spans="1:11" ht="19.5" thickBot="1">
      <c r="A10" s="152" t="s">
        <v>5</v>
      </c>
      <c r="B10" s="153"/>
      <c r="C10" s="57"/>
      <c r="D10" s="62">
        <f aca="true" t="shared" si="1" ref="D10:K10">D11*$C$18</f>
        <v>0.020833333333333332</v>
      </c>
      <c r="E10" s="62">
        <f t="shared" si="1"/>
        <v>0.016666666666666666</v>
      </c>
      <c r="F10" s="62">
        <f t="shared" si="1"/>
        <v>0.0010416666666666667</v>
      </c>
      <c r="G10" s="62">
        <f t="shared" si="1"/>
        <v>0.021875</v>
      </c>
      <c r="H10" s="62">
        <f t="shared" si="1"/>
        <v>0.028125</v>
      </c>
      <c r="I10" s="62">
        <f t="shared" si="1"/>
        <v>0.005208333333333333</v>
      </c>
      <c r="J10" s="62">
        <f t="shared" si="1"/>
        <v>0.00625</v>
      </c>
      <c r="K10" s="63">
        <f t="shared" si="1"/>
        <v>0.026041666666666668</v>
      </c>
    </row>
    <row r="11" spans="1:11" ht="18.75">
      <c r="A11" s="154" t="s">
        <v>4</v>
      </c>
      <c r="B11" s="155"/>
      <c r="C11" s="50" t="s">
        <v>6</v>
      </c>
      <c r="D11" s="51">
        <f aca="true" t="shared" si="2" ref="D11:K11">D12*$C$12+D13*$C$13+D14*$C$14+D15*$C$15+D16*$C$16</f>
        <v>20</v>
      </c>
      <c r="E11" s="51">
        <f t="shared" si="2"/>
        <v>16</v>
      </c>
      <c r="F11" s="51">
        <f t="shared" si="2"/>
        <v>1</v>
      </c>
      <c r="G11" s="51">
        <f t="shared" si="2"/>
        <v>21</v>
      </c>
      <c r="H11" s="51">
        <f t="shared" si="2"/>
        <v>27</v>
      </c>
      <c r="I11" s="51">
        <f t="shared" si="2"/>
        <v>5</v>
      </c>
      <c r="J11" s="51">
        <f t="shared" si="2"/>
        <v>6</v>
      </c>
      <c r="K11" s="52">
        <f t="shared" si="2"/>
        <v>25</v>
      </c>
    </row>
    <row r="12" spans="1:11" ht="18.75">
      <c r="A12" s="53">
        <v>1</v>
      </c>
      <c r="B12" s="7" t="s">
        <v>62</v>
      </c>
      <c r="C12" s="80">
        <v>5</v>
      </c>
      <c r="D12" s="5">
        <v>1</v>
      </c>
      <c r="E12" s="5"/>
      <c r="F12" s="5"/>
      <c r="G12" s="5">
        <v>1</v>
      </c>
      <c r="H12" s="5">
        <v>3</v>
      </c>
      <c r="I12" s="5">
        <v>1</v>
      </c>
      <c r="J12" s="5"/>
      <c r="K12" s="54">
        <v>1</v>
      </c>
    </row>
    <row r="13" spans="1:11" ht="18.75">
      <c r="A13" s="53">
        <v>2</v>
      </c>
      <c r="B13" s="7" t="s">
        <v>63</v>
      </c>
      <c r="C13" s="80">
        <v>4</v>
      </c>
      <c r="D13" s="5">
        <v>3</v>
      </c>
      <c r="E13" s="5">
        <v>4</v>
      </c>
      <c r="F13" s="5"/>
      <c r="G13" s="5">
        <v>2</v>
      </c>
      <c r="H13" s="5">
        <v>3</v>
      </c>
      <c r="I13" s="5"/>
      <c r="J13" s="5"/>
      <c r="K13" s="54">
        <v>5</v>
      </c>
    </row>
    <row r="14" spans="1:11" ht="18.75">
      <c r="A14" s="53">
        <v>3</v>
      </c>
      <c r="B14" s="7" t="s">
        <v>64</v>
      </c>
      <c r="C14" s="80">
        <v>3</v>
      </c>
      <c r="D14" s="5">
        <v>1</v>
      </c>
      <c r="E14" s="5"/>
      <c r="F14" s="5"/>
      <c r="G14" s="5">
        <v>2</v>
      </c>
      <c r="H14" s="5"/>
      <c r="I14" s="5"/>
      <c r="J14" s="5">
        <v>2</v>
      </c>
      <c r="K14" s="54"/>
    </row>
    <row r="15" spans="1:11" ht="18.75">
      <c r="A15" s="53">
        <v>4</v>
      </c>
      <c r="B15" s="7" t="s">
        <v>65</v>
      </c>
      <c r="C15" s="80">
        <v>2</v>
      </c>
      <c r="D15" s="5"/>
      <c r="E15" s="5"/>
      <c r="F15" s="5"/>
      <c r="G15" s="5">
        <v>1</v>
      </c>
      <c r="H15" s="5"/>
      <c r="I15" s="5"/>
      <c r="J15" s="5"/>
      <c r="K15" s="54"/>
    </row>
    <row r="16" spans="1:11" ht="19.5" thickBot="1">
      <c r="A16" s="55">
        <v>5</v>
      </c>
      <c r="B16" s="56" t="s">
        <v>66</v>
      </c>
      <c r="C16" s="101">
        <v>1</v>
      </c>
      <c r="D16" s="57"/>
      <c r="E16" s="57"/>
      <c r="F16" s="57">
        <v>1</v>
      </c>
      <c r="G16" s="57"/>
      <c r="H16" s="57"/>
      <c r="I16" s="57"/>
      <c r="J16" s="57"/>
      <c r="K16" s="58"/>
    </row>
    <row r="18" spans="2:3" ht="12.75">
      <c r="B18" s="72" t="s">
        <v>84</v>
      </c>
      <c r="C18" s="4">
        <v>0.0010416666666666667</v>
      </c>
    </row>
  </sheetData>
  <mergeCells count="16">
    <mergeCell ref="A10:B10"/>
    <mergeCell ref="A11:B11"/>
    <mergeCell ref="F3:F5"/>
    <mergeCell ref="A6:B6"/>
    <mergeCell ref="A7:B7"/>
    <mergeCell ref="A8:B8"/>
    <mergeCell ref="A3:B5"/>
    <mergeCell ref="C3:C5"/>
    <mergeCell ref="D3:D5"/>
    <mergeCell ref="E3:E5"/>
    <mergeCell ref="G3:G5"/>
    <mergeCell ref="A9:B9"/>
    <mergeCell ref="J3:J5"/>
    <mergeCell ref="K3:K5"/>
    <mergeCell ref="H3:H5"/>
    <mergeCell ref="I3:I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sotnikova</dc:creator>
  <cp:keywords/>
  <dc:description/>
  <cp:lastModifiedBy>sotnikova</cp:lastModifiedBy>
  <cp:lastPrinted>2006-05-10T10:06:45Z</cp:lastPrinted>
  <dcterms:created xsi:type="dcterms:W3CDTF">2006-05-02T03:50:59Z</dcterms:created>
  <dcterms:modified xsi:type="dcterms:W3CDTF">2006-05-10T10:09:36Z</dcterms:modified>
  <cp:category/>
  <cp:version/>
  <cp:contentType/>
  <cp:contentStatus/>
</cp:coreProperties>
</file>